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Проекты\Заключения на исполение годового бюджета\Закл. на исп. обл. бюджета за 2017 год\Заключение с приложениями\"/>
    </mc:Choice>
  </mc:AlternateContent>
  <bookViews>
    <workbookView xWindow="240" yWindow="390" windowWidth="12120" windowHeight="9000"/>
  </bookViews>
  <sheets>
    <sheet name="Лист1" sheetId="1" r:id="rId1"/>
  </sheets>
  <definedNames>
    <definedName name="_xlnm.Print_Titles" localSheetId="0">Лист1!$6:$7</definedName>
    <definedName name="_xlnm.Print_Area" localSheetId="0">Лист1!$A$1:$I$66</definedName>
  </definedNames>
  <calcPr calcId="162913"/>
</workbook>
</file>

<file path=xl/calcChain.xml><?xml version="1.0" encoding="utf-8"?>
<calcChain xmlns="http://schemas.openxmlformats.org/spreadsheetml/2006/main">
  <c r="D56" i="1" l="1"/>
  <c r="B56" i="1" l="1"/>
  <c r="C56" i="1"/>
  <c r="F11" i="1"/>
  <c r="F12" i="1"/>
  <c r="F16" i="1"/>
  <c r="F18" i="1"/>
  <c r="F19" i="1"/>
  <c r="F21" i="1"/>
  <c r="F23" i="1"/>
  <c r="F24" i="1"/>
  <c r="F25" i="1"/>
  <c r="F27" i="1"/>
  <c r="F28" i="1"/>
  <c r="F29" i="1"/>
  <c r="F30" i="1"/>
  <c r="F33" i="1"/>
  <c r="F34" i="1"/>
  <c r="F35" i="1"/>
  <c r="F36" i="1"/>
  <c r="F37" i="1"/>
  <c r="F38" i="1"/>
  <c r="F39" i="1"/>
  <c r="F40" i="1"/>
  <c r="F42" i="1"/>
  <c r="F43" i="1"/>
  <c r="F44" i="1"/>
  <c r="F45" i="1"/>
  <c r="F47" i="1"/>
  <c r="F48" i="1"/>
  <c r="F49" i="1"/>
  <c r="F50" i="1"/>
  <c r="F51" i="1"/>
  <c r="F52" i="1"/>
  <c r="F53" i="1"/>
  <c r="F54" i="1"/>
  <c r="F55" i="1"/>
  <c r="F57" i="1"/>
  <c r="F58" i="1"/>
  <c r="F59" i="1"/>
  <c r="F60" i="1"/>
  <c r="F61" i="1"/>
  <c r="F62" i="1"/>
  <c r="F63" i="1"/>
  <c r="F64" i="1"/>
  <c r="F65" i="1"/>
  <c r="E11" i="1"/>
  <c r="E12" i="1"/>
  <c r="E15" i="1"/>
  <c r="E16" i="1"/>
  <c r="E18" i="1"/>
  <c r="E19" i="1"/>
  <c r="E21" i="1"/>
  <c r="E23" i="1"/>
  <c r="E24" i="1"/>
  <c r="E25" i="1"/>
  <c r="E27" i="1"/>
  <c r="E28" i="1"/>
  <c r="E29" i="1"/>
  <c r="E33" i="1"/>
  <c r="E34" i="1"/>
  <c r="E35" i="1"/>
  <c r="E36" i="1"/>
  <c r="E37" i="1"/>
  <c r="E38" i="1"/>
  <c r="E39" i="1"/>
  <c r="E40" i="1"/>
  <c r="E42" i="1"/>
  <c r="E43" i="1"/>
  <c r="E44" i="1"/>
  <c r="E45" i="1"/>
  <c r="E47" i="1"/>
  <c r="E48" i="1"/>
  <c r="E49" i="1"/>
  <c r="E50" i="1"/>
  <c r="E51" i="1"/>
  <c r="E52" i="1"/>
  <c r="E53" i="1"/>
  <c r="E54" i="1"/>
  <c r="E55" i="1"/>
  <c r="E57" i="1"/>
  <c r="E58" i="1"/>
  <c r="E59" i="1"/>
  <c r="E60" i="1"/>
  <c r="E61" i="1"/>
  <c r="E62" i="1"/>
  <c r="E63" i="1"/>
  <c r="E64" i="1"/>
  <c r="E65" i="1"/>
  <c r="D41" i="1"/>
  <c r="C46" i="1"/>
  <c r="D46" i="1"/>
  <c r="B46" i="1"/>
  <c r="C41" i="1"/>
  <c r="B41" i="1"/>
  <c r="C32" i="1"/>
  <c r="D32" i="1"/>
  <c r="B32" i="1"/>
  <c r="C26" i="1"/>
  <c r="D26" i="1"/>
  <c r="B26" i="1"/>
  <c r="C22" i="1"/>
  <c r="C20" i="1" s="1"/>
  <c r="D22" i="1"/>
  <c r="D20" i="1" s="1"/>
  <c r="B22" i="1"/>
  <c r="B20" i="1" s="1"/>
  <c r="C17" i="1"/>
  <c r="D17" i="1"/>
  <c r="B17" i="1"/>
  <c r="C14" i="1"/>
  <c r="C13" i="1" s="1"/>
  <c r="D14" i="1"/>
  <c r="D13" i="1" s="1"/>
  <c r="B14" i="1"/>
  <c r="B13" i="1" s="1"/>
  <c r="C10" i="1"/>
  <c r="D10" i="1"/>
  <c r="B10" i="1"/>
  <c r="J56" i="1"/>
  <c r="J46" i="1"/>
  <c r="J41" i="1"/>
  <c r="J32" i="1"/>
  <c r="J26" i="1"/>
  <c r="J22" i="1"/>
  <c r="J20" i="1" s="1"/>
  <c r="J17" i="1"/>
  <c r="J15" i="1"/>
  <c r="J14" i="1" s="1"/>
  <c r="J13" i="1" s="1"/>
  <c r="J10" i="1"/>
  <c r="E20" i="1" l="1"/>
  <c r="F56" i="1"/>
  <c r="F17" i="1"/>
  <c r="F41" i="1"/>
  <c r="E56" i="1"/>
  <c r="J31" i="1"/>
  <c r="F32" i="1"/>
  <c r="B9" i="1"/>
  <c r="F10" i="1"/>
  <c r="F26" i="1"/>
  <c r="F46" i="1"/>
  <c r="F13" i="1"/>
  <c r="E32" i="1"/>
  <c r="E10" i="1"/>
  <c r="F20" i="1"/>
  <c r="E41" i="1"/>
  <c r="E17" i="1"/>
  <c r="E13" i="1"/>
  <c r="E46" i="1"/>
  <c r="E26" i="1"/>
  <c r="E22" i="1"/>
  <c r="E14" i="1"/>
  <c r="F22" i="1"/>
  <c r="F14" i="1"/>
  <c r="F15" i="1"/>
  <c r="D9" i="1"/>
  <c r="C31" i="1"/>
  <c r="C9" i="1"/>
  <c r="B31" i="1"/>
  <c r="D31" i="1"/>
  <c r="J9" i="1"/>
  <c r="J8" i="1" s="1"/>
  <c r="J66" i="1" s="1"/>
  <c r="D8" i="1" l="1"/>
  <c r="D66" i="1" s="1"/>
  <c r="B8" i="1"/>
  <c r="B66" i="1" s="1"/>
  <c r="F31" i="1"/>
  <c r="E31" i="1"/>
  <c r="E9" i="1"/>
  <c r="F9" i="1"/>
  <c r="C8" i="1"/>
  <c r="C66" i="1" s="1"/>
  <c r="I8" i="1" l="1"/>
  <c r="E8" i="1"/>
  <c r="F8" i="1"/>
  <c r="I11" i="1" l="1"/>
  <c r="I15" i="1"/>
  <c r="I19" i="1"/>
  <c r="I23" i="1"/>
  <c r="I27" i="1"/>
  <c r="I35" i="1"/>
  <c r="I39" i="1"/>
  <c r="I43" i="1"/>
  <c r="I47" i="1"/>
  <c r="I51" i="1"/>
  <c r="I55" i="1"/>
  <c r="I59" i="1"/>
  <c r="I63" i="1"/>
  <c r="I12" i="1"/>
  <c r="I16" i="1"/>
  <c r="I24" i="1"/>
  <c r="I28" i="1"/>
  <c r="I36" i="1"/>
  <c r="I40" i="1"/>
  <c r="I44" i="1"/>
  <c r="I48" i="1"/>
  <c r="I52" i="1"/>
  <c r="I60" i="1"/>
  <c r="I64" i="1"/>
  <c r="I30" i="1"/>
  <c r="I21" i="1"/>
  <c r="I25" i="1"/>
  <c r="I29" i="1"/>
  <c r="I33" i="1"/>
  <c r="I37" i="1"/>
  <c r="I45" i="1"/>
  <c r="I49" i="1"/>
  <c r="I53" i="1"/>
  <c r="I57" i="1"/>
  <c r="I61" i="1"/>
  <c r="I65" i="1"/>
  <c r="I18" i="1"/>
  <c r="I22" i="1"/>
  <c r="I34" i="1"/>
  <c r="I38" i="1"/>
  <c r="I42" i="1"/>
  <c r="I50" i="1"/>
  <c r="I54" i="1"/>
  <c r="I58" i="1"/>
  <c r="I62" i="1"/>
  <c r="I66" i="1"/>
  <c r="I41" i="1"/>
  <c r="I20" i="1"/>
  <c r="I26" i="1"/>
  <c r="I10" i="1"/>
  <c r="I17" i="1"/>
  <c r="I46" i="1"/>
  <c r="I56" i="1"/>
  <c r="I14" i="1"/>
  <c r="I32" i="1"/>
  <c r="I13" i="1"/>
  <c r="F66" i="1"/>
  <c r="I9" i="1"/>
  <c r="I31" i="1"/>
  <c r="E66" i="1"/>
</calcChain>
</file>

<file path=xl/sharedStrings.xml><?xml version="1.0" encoding="utf-8"?>
<sst xmlns="http://schemas.openxmlformats.org/spreadsheetml/2006/main" count="72" uniqueCount="72">
  <si>
    <t>ДОХОДЫ</t>
  </si>
  <si>
    <t>НАЛОГ НА ПРИБЫЛЬ, ДОХОДЫ</t>
  </si>
  <si>
    <t>Налог на прибыль организаций</t>
  </si>
  <si>
    <t>Налог на доходы физических лиц</t>
  </si>
  <si>
    <t>НАЛОГИ НА ТОВАРЫ (РАБОТЫ, УСЛУГИ), РЕАЛИЗУЕМЫЕ НА ТЕРРИТОРИИ РФ</t>
  </si>
  <si>
    <t>НАЛОГИ НА СОВОКУПНЫЙ ДОХОД</t>
  </si>
  <si>
    <t>Единый сельхозяйственный налог</t>
  </si>
  <si>
    <t>НАЛОГИ НА ИМУЩЕСТВО</t>
  </si>
  <si>
    <t>Налог на имущество организаций</t>
  </si>
  <si>
    <t>Транспортный налог</t>
  </si>
  <si>
    <t>Налог на игорный бизнес</t>
  </si>
  <si>
    <t>НАЛОГИ, СБОРЫ И РЕГУЛЯРНЫЕ ПЛАТЕЖИ ЗА ПОЛЬЗОВАНИЕ ПРИРОДНЫМИ РЕСУРСАМИ</t>
  </si>
  <si>
    <t>Налог на добычу полезных ископаемых</t>
  </si>
  <si>
    <t>ЗАДОЛЖЕННОСТЬ И ПЕРЕРАСЧЕТЫ ПО ОТМЕНЕННЫМ НАЛОГАМ, СБОРАМ И ИНЫМ ОБЯЗАТЕЛЬНЫМ ПЛАТЕЖАМ</t>
  </si>
  <si>
    <t>Проценты, полученные от предоставления бюджетных кредитов внутри страны</t>
  </si>
  <si>
    <t>Платежи от государственных и муниципальных  унитарных предприятий</t>
  </si>
  <si>
    <t>Прочие 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</si>
  <si>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</si>
  <si>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</si>
  <si>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</si>
  <si>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ШТРАФЫ, САНКЦИИ, ВОЗМЕЩЕНИЕ УЩЕРБА</t>
  </si>
  <si>
    <t>ПРОЧИЕ НЕНАЛОГОВЫЕ ДОХОДЫ</t>
  </si>
  <si>
    <t>БЕЗВОЗМЕЗДНЫЕ ПОСТУПЛЕНИЯ</t>
  </si>
  <si>
    <t>Дотации от других бюджетов бюджетной системы РФ</t>
  </si>
  <si>
    <t>Субсидии от других бюджетов бюджетной системы РФ</t>
  </si>
  <si>
    <t>Прочие безвозмездные поступления от других бюджетов бюджетной системы</t>
  </si>
  <si>
    <t>В С Е Г О  Д О Х О Д О В</t>
  </si>
  <si>
    <t>Иные межбюджетные трансферты</t>
  </si>
  <si>
    <t>Невыясненные поступления, зачисляемые в бюджеты субъектов РФ</t>
  </si>
  <si>
    <t>Декларационный платеж, уплачиваемый при упрощенном декларировании доходов</t>
  </si>
  <si>
    <t>ДОХОДЫ БЮДЖЕТОВ БЮДЖЕТНОЙ СИСТЕМЫ РФ ОТ ВОЗВРАТА ОСТАТКОВ СУБСИДИЙ И СУБВЕНЦИЙ ПРОШЛЫХ ЛЕТ</t>
  </si>
  <si>
    <t>Процент исполнения, %</t>
  </si>
  <si>
    <t>ВОЗВРАТ ОСТАТКОВ СУБСИДИЙ И СУБВЕНЦИЙ ПРОШЛЫХ ЛЕТ</t>
  </si>
  <si>
    <t>АДМИНИСТРАТИВНЫЕ ПЛАТЕЖИ И СБОРЫ</t>
  </si>
  <si>
    <t>НАЛОГОВЫЕ ДОХОДЫ</t>
  </si>
  <si>
    <t>НЕНАЛОГОВЫЕ ДОХОДЫ</t>
  </si>
  <si>
    <t>Приложение 1</t>
  </si>
  <si>
    <t>На 1 января 2009 года</t>
  </si>
  <si>
    <t>Платежи при пользовании недрами</t>
  </si>
  <si>
    <t>НАЛОГОВЫЕ И НЕНАЛОГОВЫЕ ДОХОДЫ</t>
  </si>
  <si>
    <t>Транспортный налог с организаций</t>
  </si>
  <si>
    <t>Транспортный налог с физических лиц</t>
  </si>
  <si>
    <t xml:space="preserve">Прочие безвозмездные поступления </t>
  </si>
  <si>
    <t>ДОХОДЫ ОТ ПРОДАЖИ МАТЕРИАЛЬ-НЫХ И НЕМАТЕРИАЛЬНЫХ АКТИВОВ</t>
  </si>
  <si>
    <t>Доходы от реализации имущества, находящего-ся в государственной и муниципальной соб-ти</t>
  </si>
  <si>
    <t>Доходы от продажи земельных участков, находящихся в госуд. и муницип. собственности</t>
  </si>
  <si>
    <t>Плата за использование лесов</t>
  </si>
  <si>
    <t>ГОСУДАРСТВЕННАЯ ПОШЛИНА</t>
  </si>
  <si>
    <t>Возврат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</si>
  <si>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РФ от возврата остатков субсидий, субвенций и иных межбюджетных трансфертов, имеющих целевое назначение, прошлых лет</t>
  </si>
  <si>
    <t>Безвозмездные поступления от государст-венных (муниципальных) организаций</t>
  </si>
  <si>
    <t>Доходы в виде прибыли, приходящейся на доли в уставных (складочных) капиталах хозяйст-венных товариществ и обществ, или дивиденды по акциям, принадлежащим субъектам РФ</t>
  </si>
  <si>
    <t xml:space="preserve">     -арендная плата за земельные участки, гос. собствен. на которые не разграничена, и поступления от продажи права на закл. договоров ар-ды указанных земельн. уч-ков</t>
  </si>
  <si>
    <t>к уточнен-ному плану</t>
  </si>
  <si>
    <t>Субвенции от других бюджетов бюджетной системы РФ</t>
  </si>
  <si>
    <t xml:space="preserve">Акцизы по подакцизным товарам, в том числе: </t>
  </si>
  <si>
    <t xml:space="preserve"> -акцизы на  спиртосодержащую продукцию</t>
  </si>
  <si>
    <t xml:space="preserve"> -акцизы на нефтепродукты</t>
  </si>
  <si>
    <t>Доходы от сдачи в аренду имущества, составляющего государственную казну</t>
  </si>
  <si>
    <t>Единый налог, взимаемый в связи с примене-нием упрощенной системы налогообложения</t>
  </si>
  <si>
    <t>Анализ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</si>
  <si>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</si>
  <si>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 за земли после разграничения гос. собственности на землю и поступления от продажи права на заключение договоров аренды</t>
  </si>
  <si>
    <t>Сборы за пользование объектами животного мира и за пользование объектами водных биологических ресурсов</t>
  </si>
  <si>
    <t>Доходы от сдачи в аренду имущества, находящегося в оперативном управлении органов государственной власти субъектов РФ</t>
  </si>
  <si>
    <t>Удельный вес в общем объеме доходов, %</t>
  </si>
  <si>
    <t>Утверждено первона-чально</t>
  </si>
  <si>
    <t>Уточненный план</t>
  </si>
  <si>
    <t>Исполнено</t>
  </si>
  <si>
    <t>(тыс. рублей)</t>
  </si>
  <si>
    <t>исполнения доходной части областного бюджета за 2017 год</t>
  </si>
  <si>
    <t>к соотв. периоду 2016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</si>
</sst>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0.0"/>
    <numFmt numFmtId="166" formatCode="#,##0.0"/>
    <numFmt numFmtId="167" formatCode="0.000"/>
  </numFmts>
  <fonts count="32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Arial CYR"/>
      <family val="2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color indexed="10"/>
      <name val="Arial Cyr"/>
      <charset val="204"/>
    </font>
    <font>
      <b/>
      <sz val="10"/>
      <color indexed="10"/>
      <name val="Arial Cyr"/>
      <charset val="204"/>
    </font>
    <font>
      <i/>
      <sz val="10"/>
      <name val="Arial Cyr"/>
      <charset val="204"/>
    </font>
    <font>
      <b/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Arial Cyr"/>
      <charset val="204"/>
    </font>
    <font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name val="Arial Cyr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9"/>
      <name val="Arial Cyr"/>
      <charset val="204"/>
    </font>
    <font>
      <i/>
      <sz val="10"/>
      <color indexed="9"/>
      <name val="Arial Cyr"/>
      <charset val="204"/>
    </font>
    <font>
      <b/>
      <sz val="9"/>
      <color indexed="9"/>
      <name val="Arial Cyr"/>
      <charset val="204"/>
    </font>
    <font>
      <sz val="10"/>
      <color theme="0"/>
      <name val="Arial Cyr"/>
      <charset val="204"/>
    </font>
    <font>
      <b/>
      <sz val="9"/>
      <color theme="0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sz val="9"/>
      <color theme="0"/>
      <name val="Times New Roman"/>
      <family val="1"/>
      <charset val="204"/>
    </font>
    <font>
      <i/>
      <sz val="9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8" fillId="0" borderId="0" xfId="0" applyFont="1"/>
    <xf numFmtId="165" fontId="0" fillId="0" borderId="0" xfId="0" applyNumberFormat="1" applyAlignment="1">
      <alignment horizontal="center"/>
    </xf>
    <xf numFmtId="165" fontId="6" fillId="0" borderId="0" xfId="0" applyNumberFormat="1" applyFont="1" applyAlignment="1">
      <alignment horizontal="center"/>
    </xf>
    <xf numFmtId="0" fontId="7" fillId="0" borderId="0" xfId="0" applyFont="1"/>
    <xf numFmtId="165" fontId="7" fillId="0" borderId="0" xfId="0" applyNumberFormat="1" applyFont="1"/>
    <xf numFmtId="1" fontId="0" fillId="0" borderId="0" xfId="0" applyNumberFormat="1"/>
    <xf numFmtId="0" fontId="1" fillId="0" borderId="0" xfId="0" applyFont="1" applyAlignment="1">
      <alignment horizontal="center" vertical="center"/>
    </xf>
    <xf numFmtId="0" fontId="5" fillId="0" borderId="0" xfId="0" applyFont="1"/>
    <xf numFmtId="0" fontId="12" fillId="0" borderId="0" xfId="0" applyFont="1" applyAlignment="1">
      <alignment horizontal="left"/>
    </xf>
    <xf numFmtId="0" fontId="16" fillId="0" borderId="0" xfId="0" applyFont="1"/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7" fillId="0" borderId="0" xfId="0" applyFont="1"/>
    <xf numFmtId="165" fontId="17" fillId="0" borderId="0" xfId="0" applyNumberFormat="1" applyFont="1" applyAlignment="1">
      <alignment horizontal="center"/>
    </xf>
    <xf numFmtId="165" fontId="17" fillId="0" borderId="0" xfId="0" applyNumberFormat="1" applyFont="1"/>
    <xf numFmtId="0" fontId="22" fillId="0" borderId="2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left" wrapText="1"/>
    </xf>
    <xf numFmtId="0" fontId="12" fillId="0" borderId="2" xfId="0" applyFont="1" applyBorder="1" applyAlignment="1">
      <alignment horizontal="left" wrapText="1"/>
    </xf>
    <xf numFmtId="0" fontId="22" fillId="0" borderId="1" xfId="0" applyFont="1" applyFill="1" applyBorder="1" applyAlignment="1">
      <alignment horizontal="left" wrapText="1"/>
    </xf>
    <xf numFmtId="0" fontId="22" fillId="3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wrapText="1"/>
    </xf>
    <xf numFmtId="165" fontId="24" fillId="0" borderId="0" xfId="0" applyNumberFormat="1" applyFont="1" applyAlignment="1">
      <alignment horizontal="center"/>
    </xf>
    <xf numFmtId="165" fontId="23" fillId="0" borderId="0" xfId="0" applyNumberFormat="1" applyFont="1"/>
    <xf numFmtId="165" fontId="23" fillId="0" borderId="0" xfId="0" applyNumberFormat="1" applyFont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left"/>
    </xf>
    <xf numFmtId="0" fontId="25" fillId="0" borderId="0" xfId="0" applyFont="1"/>
    <xf numFmtId="165" fontId="25" fillId="0" borderId="0" xfId="0" applyNumberFormat="1" applyFont="1" applyAlignment="1">
      <alignment horizontal="center"/>
    </xf>
    <xf numFmtId="0" fontId="26" fillId="0" borderId="0" xfId="0" applyFont="1"/>
    <xf numFmtId="0" fontId="0" fillId="0" borderId="0" xfId="0" applyFont="1"/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165" fontId="13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165" fontId="0" fillId="0" borderId="0" xfId="0" applyNumberFormat="1" applyFill="1" applyAlignment="1">
      <alignment horizontal="center"/>
    </xf>
    <xf numFmtId="165" fontId="0" fillId="0" borderId="0" xfId="0" applyNumberFormat="1"/>
    <xf numFmtId="165" fontId="0" fillId="0" borderId="0" xfId="0" applyNumberFormat="1" applyFont="1"/>
    <xf numFmtId="165" fontId="14" fillId="0" borderId="0" xfId="0" applyNumberFormat="1" applyFont="1" applyFill="1" applyBorder="1" applyAlignment="1">
      <alignment horizontal="center" vertical="center"/>
    </xf>
    <xf numFmtId="165" fontId="9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65" fontId="19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top" wrapText="1"/>
    </xf>
    <xf numFmtId="0" fontId="0" fillId="0" borderId="0" xfId="0" applyBorder="1"/>
    <xf numFmtId="0" fontId="2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165" fontId="13" fillId="0" borderId="0" xfId="0" applyNumberFormat="1" applyFont="1" applyFill="1" applyAlignment="1"/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3" fillId="0" borderId="0" xfId="0" applyFont="1" applyAlignment="1"/>
    <xf numFmtId="0" fontId="0" fillId="0" borderId="0" xfId="0" applyAlignment="1"/>
    <xf numFmtId="0" fontId="1" fillId="0" borderId="0" xfId="0" applyFont="1" applyAlignment="1">
      <alignment horizontal="center"/>
    </xf>
    <xf numFmtId="0" fontId="5" fillId="0" borderId="0" xfId="0" applyFont="1" applyAlignment="1"/>
    <xf numFmtId="166" fontId="9" fillId="0" borderId="7" xfId="0" applyNumberFormat="1" applyFont="1" applyBorder="1" applyAlignment="1">
      <alignment horizontal="center" vertical="center"/>
    </xf>
    <xf numFmtId="166" fontId="9" fillId="0" borderId="6" xfId="0" applyNumberFormat="1" applyFont="1" applyBorder="1" applyAlignment="1">
      <alignment horizontal="center" vertical="center"/>
    </xf>
    <xf numFmtId="166" fontId="9" fillId="0" borderId="3" xfId="0" applyNumberFormat="1" applyFont="1" applyBorder="1" applyAlignment="1">
      <alignment horizontal="center" vertical="center"/>
    </xf>
    <xf numFmtId="166" fontId="9" fillId="0" borderId="4" xfId="0" applyNumberFormat="1" applyFont="1" applyBorder="1" applyAlignment="1">
      <alignment horizontal="center" vertical="center"/>
    </xf>
    <xf numFmtId="166" fontId="14" fillId="0" borderId="4" xfId="0" applyNumberFormat="1" applyFont="1" applyBorder="1" applyAlignment="1">
      <alignment horizontal="center" vertical="center"/>
    </xf>
    <xf numFmtId="166" fontId="14" fillId="0" borderId="3" xfId="0" applyNumberFormat="1" applyFont="1" applyBorder="1" applyAlignment="1">
      <alignment horizontal="center" vertical="center"/>
    </xf>
    <xf numFmtId="166" fontId="12" fillId="0" borderId="4" xfId="0" applyNumberFormat="1" applyFont="1" applyBorder="1" applyAlignment="1">
      <alignment horizontal="center" vertical="center"/>
    </xf>
    <xf numFmtId="166" fontId="9" fillId="0" borderId="3" xfId="0" applyNumberFormat="1" applyFont="1" applyBorder="1" applyAlignment="1">
      <alignment horizontal="center" vertical="center" wrapText="1"/>
    </xf>
    <xf numFmtId="166" fontId="9" fillId="0" borderId="4" xfId="0" applyNumberFormat="1" applyFont="1" applyBorder="1" applyAlignment="1">
      <alignment horizontal="center" vertical="center" wrapText="1"/>
    </xf>
    <xf numFmtId="166" fontId="10" fillId="0" borderId="4" xfId="0" applyNumberFormat="1" applyFont="1" applyBorder="1" applyAlignment="1">
      <alignment horizontal="center" vertical="center"/>
    </xf>
    <xf numFmtId="166" fontId="11" fillId="0" borderId="4" xfId="0" applyNumberFormat="1" applyFont="1" applyBorder="1" applyAlignment="1">
      <alignment horizontal="center" vertical="center"/>
    </xf>
    <xf numFmtId="166" fontId="14" fillId="2" borderId="4" xfId="0" applyNumberFormat="1" applyFont="1" applyFill="1" applyBorder="1" applyAlignment="1">
      <alignment horizontal="center" vertical="center"/>
    </xf>
    <xf numFmtId="166" fontId="9" fillId="0" borderId="5" xfId="0" applyNumberFormat="1" applyFont="1" applyFill="1" applyBorder="1" applyAlignment="1">
      <alignment horizontal="center" vertical="center"/>
    </xf>
    <xf numFmtId="166" fontId="9" fillId="0" borderId="8" xfId="0" applyNumberFormat="1" applyFont="1" applyFill="1" applyBorder="1" applyAlignment="1">
      <alignment horizontal="center" vertical="center"/>
    </xf>
    <xf numFmtId="166" fontId="15" fillId="0" borderId="4" xfId="0" applyNumberFormat="1" applyFont="1" applyBorder="1" applyAlignment="1">
      <alignment horizontal="center" vertical="center"/>
    </xf>
    <xf numFmtId="166" fontId="15" fillId="2" borderId="4" xfId="0" applyNumberFormat="1" applyFont="1" applyFill="1" applyBorder="1" applyAlignment="1">
      <alignment horizontal="center" vertical="center"/>
    </xf>
    <xf numFmtId="166" fontId="9" fillId="0" borderId="2" xfId="0" applyNumberFormat="1" applyFont="1" applyFill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166" fontId="9" fillId="0" borderId="1" xfId="0" applyNumberFormat="1" applyFont="1" applyFill="1" applyBorder="1" applyAlignment="1">
      <alignment horizontal="center" vertical="center"/>
    </xf>
    <xf numFmtId="166" fontId="14" fillId="0" borderId="2" xfId="0" applyNumberFormat="1" applyFont="1" applyBorder="1" applyAlignment="1">
      <alignment horizontal="center" vertical="center"/>
    </xf>
    <xf numFmtId="166" fontId="14" fillId="0" borderId="1" xfId="0" applyNumberFormat="1" applyFont="1" applyFill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 vertical="center"/>
    </xf>
    <xf numFmtId="166" fontId="19" fillId="0" borderId="1" xfId="0" applyNumberFormat="1" applyFont="1" applyFill="1" applyBorder="1" applyAlignment="1">
      <alignment horizontal="center" vertical="center"/>
    </xf>
    <xf numFmtId="166" fontId="12" fillId="0" borderId="3" xfId="0" applyNumberFormat="1" applyFont="1" applyBorder="1" applyAlignment="1">
      <alignment horizontal="center" vertical="center"/>
    </xf>
    <xf numFmtId="166" fontId="14" fillId="0" borderId="1" xfId="0" applyNumberFormat="1" applyFont="1" applyFill="1" applyBorder="1" applyAlignment="1">
      <alignment horizontal="center" vertical="center" wrapText="1"/>
    </xf>
    <xf numFmtId="166" fontId="19" fillId="0" borderId="1" xfId="0" applyNumberFormat="1" applyFont="1" applyFill="1" applyBorder="1" applyAlignment="1">
      <alignment horizontal="center" vertical="center" wrapText="1"/>
    </xf>
    <xf numFmtId="166" fontId="14" fillId="0" borderId="1" xfId="1" applyNumberFormat="1" applyFont="1" applyFill="1" applyBorder="1" applyAlignment="1">
      <alignment horizontal="center" vertical="center"/>
    </xf>
    <xf numFmtId="166" fontId="14" fillId="0" borderId="4" xfId="1" applyNumberFormat="1" applyFont="1" applyBorder="1" applyAlignment="1">
      <alignment horizontal="center" vertical="center"/>
    </xf>
    <xf numFmtId="166" fontId="9" fillId="0" borderId="2" xfId="0" applyNumberFormat="1" applyFont="1" applyFill="1" applyBorder="1" applyAlignment="1">
      <alignment horizontal="center" vertical="center" wrapText="1"/>
    </xf>
    <xf numFmtId="166" fontId="10" fillId="0" borderId="3" xfId="0" applyNumberFormat="1" applyFont="1" applyBorder="1" applyAlignment="1">
      <alignment horizontal="center" vertical="center"/>
    </xf>
    <xf numFmtId="166" fontId="11" fillId="0" borderId="3" xfId="0" applyNumberFormat="1" applyFont="1" applyBorder="1" applyAlignment="1">
      <alignment horizontal="center" vertical="center"/>
    </xf>
    <xf numFmtId="166" fontId="15" fillId="0" borderId="1" xfId="0" applyNumberFormat="1" applyFont="1" applyFill="1" applyBorder="1" applyAlignment="1">
      <alignment horizontal="center" vertical="center"/>
    </xf>
    <xf numFmtId="166" fontId="14" fillId="0" borderId="2" xfId="0" applyNumberFormat="1" applyFont="1" applyFill="1" applyBorder="1" applyAlignment="1">
      <alignment horizontal="center" vertical="center" wrapText="1"/>
    </xf>
    <xf numFmtId="166" fontId="14" fillId="0" borderId="2" xfId="0" applyNumberFormat="1" applyFont="1" applyFill="1" applyBorder="1" applyAlignment="1">
      <alignment horizontal="center" vertical="center"/>
    </xf>
    <xf numFmtId="166" fontId="9" fillId="0" borderId="1" xfId="0" applyNumberFormat="1" applyFont="1" applyFill="1" applyBorder="1" applyAlignment="1">
      <alignment horizontal="center" vertical="center" wrapText="1"/>
    </xf>
    <xf numFmtId="166" fontId="22" fillId="0" borderId="1" xfId="0" applyNumberFormat="1" applyFont="1" applyFill="1" applyBorder="1" applyAlignment="1">
      <alignment horizontal="center" vertical="center" wrapText="1"/>
    </xf>
    <xf numFmtId="166" fontId="9" fillId="0" borderId="1" xfId="0" applyNumberFormat="1" applyFont="1" applyFill="1" applyBorder="1" applyAlignment="1">
      <alignment horizontal="center" vertical="center" shrinkToFit="1"/>
    </xf>
    <xf numFmtId="166" fontId="22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66" fontId="15" fillId="0" borderId="1" xfId="0" applyNumberFormat="1" applyFont="1" applyBorder="1" applyAlignment="1">
      <alignment horizontal="center" vertical="center"/>
    </xf>
    <xf numFmtId="166" fontId="15" fillId="2" borderId="1" xfId="0" applyNumberFormat="1" applyFont="1" applyFill="1" applyBorder="1" applyAlignment="1">
      <alignment horizontal="center" vertical="center"/>
    </xf>
    <xf numFmtId="166" fontId="0" fillId="0" borderId="0" xfId="0" applyNumberFormat="1"/>
    <xf numFmtId="0" fontId="26" fillId="0" borderId="0" xfId="0" applyFont="1" applyAlignment="1">
      <alignment horizontal="center"/>
    </xf>
    <xf numFmtId="165" fontId="26" fillId="0" borderId="0" xfId="0" applyNumberFormat="1" applyFont="1"/>
    <xf numFmtId="0" fontId="9" fillId="0" borderId="1" xfId="0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/>
    </xf>
    <xf numFmtId="167" fontId="9" fillId="0" borderId="0" xfId="0" applyNumberFormat="1" applyFont="1"/>
    <xf numFmtId="0" fontId="14" fillId="0" borderId="0" xfId="0" applyFont="1"/>
    <xf numFmtId="0" fontId="28" fillId="0" borderId="0" xfId="0" applyFont="1" applyAlignment="1">
      <alignment horizontal="center"/>
    </xf>
    <xf numFmtId="0" fontId="14" fillId="0" borderId="0" xfId="0" applyFont="1" applyBorder="1"/>
    <xf numFmtId="166" fontId="14" fillId="0" borderId="0" xfId="0" applyNumberFormat="1" applyFont="1"/>
    <xf numFmtId="165" fontId="14" fillId="0" borderId="0" xfId="0" applyNumberFormat="1" applyFont="1"/>
    <xf numFmtId="166" fontId="26" fillId="0" borderId="0" xfId="0" applyNumberFormat="1" applyFont="1"/>
    <xf numFmtId="166" fontId="29" fillId="0" borderId="0" xfId="0" applyNumberFormat="1" applyFont="1" applyBorder="1" applyAlignment="1">
      <alignment horizontal="center"/>
    </xf>
    <xf numFmtId="166" fontId="27" fillId="0" borderId="2" xfId="0" applyNumberFormat="1" applyFont="1" applyFill="1" applyBorder="1" applyAlignment="1">
      <alignment horizontal="center" vertical="center"/>
    </xf>
    <xf numFmtId="166" fontId="27" fillId="0" borderId="1" xfId="0" applyNumberFormat="1" applyFont="1" applyFill="1" applyBorder="1" applyAlignment="1">
      <alignment horizontal="center" vertical="center"/>
    </xf>
    <xf numFmtId="166" fontId="27" fillId="0" borderId="2" xfId="0" applyNumberFormat="1" applyFont="1" applyBorder="1" applyAlignment="1">
      <alignment horizontal="center" vertical="center"/>
    </xf>
    <xf numFmtId="166" fontId="29" fillId="0" borderId="1" xfId="0" applyNumberFormat="1" applyFont="1" applyFill="1" applyBorder="1" applyAlignment="1">
      <alignment horizontal="center" vertical="center"/>
    </xf>
    <xf numFmtId="166" fontId="27" fillId="0" borderId="1" xfId="0" applyNumberFormat="1" applyFont="1" applyBorder="1" applyAlignment="1">
      <alignment horizontal="center" vertical="center"/>
    </xf>
    <xf numFmtId="166" fontId="29" fillId="0" borderId="1" xfId="0" applyNumberFormat="1" applyFont="1" applyBorder="1" applyAlignment="1">
      <alignment horizontal="center" vertical="center"/>
    </xf>
    <xf numFmtId="166" fontId="30" fillId="0" borderId="1" xfId="0" applyNumberFormat="1" applyFont="1" applyFill="1" applyBorder="1" applyAlignment="1">
      <alignment horizontal="center" vertical="center"/>
    </xf>
    <xf numFmtId="166" fontId="29" fillId="0" borderId="1" xfId="1" applyNumberFormat="1" applyFont="1" applyFill="1" applyBorder="1" applyAlignment="1">
      <alignment horizontal="center" vertical="center"/>
    </xf>
    <xf numFmtId="166" fontId="27" fillId="0" borderId="2" xfId="0" applyNumberFormat="1" applyFont="1" applyFill="1" applyBorder="1" applyAlignment="1">
      <alignment horizontal="center" vertical="center" wrapText="1"/>
    </xf>
    <xf numFmtId="166" fontId="29" fillId="0" borderId="2" xfId="0" applyNumberFormat="1" applyFont="1" applyFill="1" applyBorder="1" applyAlignment="1">
      <alignment horizontal="center" vertical="center"/>
    </xf>
    <xf numFmtId="166" fontId="31" fillId="0" borderId="1" xfId="0" applyNumberFormat="1" applyFont="1" applyFill="1" applyBorder="1" applyAlignment="1">
      <alignment horizontal="center" vertical="center"/>
    </xf>
    <xf numFmtId="166" fontId="27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0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right"/>
    </xf>
    <xf numFmtId="0" fontId="12" fillId="0" borderId="10" xfId="0" applyFont="1" applyBorder="1" applyAlignment="1">
      <alignment horizontal="right"/>
    </xf>
    <xf numFmtId="0" fontId="0" fillId="0" borderId="10" xfId="0" applyBorder="1" applyAlignment="1">
      <alignment horizontal="right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70"/>
  <sheetViews>
    <sheetView tabSelected="1" view="pageBreakPreview" zoomScaleNormal="136" zoomScaleSheetLayoutView="100" workbookViewId="0">
      <pane ySplit="7" topLeftCell="A23" activePane="bottomLeft" state="frozen"/>
      <selection pane="bottomLeft" activeCell="E26" sqref="E26"/>
    </sheetView>
  </sheetViews>
  <sheetFormatPr defaultRowHeight="12.75" x14ac:dyDescent="0.2"/>
  <cols>
    <col min="1" max="1" width="38.85546875" style="11" customWidth="1"/>
    <col min="2" max="2" width="10.7109375" style="37" customWidth="1"/>
    <col min="3" max="3" width="11.140625" style="39" customWidth="1"/>
    <col min="4" max="4" width="10.7109375" style="39" customWidth="1"/>
    <col min="5" max="5" width="8.28515625" style="59" customWidth="1"/>
    <col min="6" max="6" width="7.85546875" style="2" customWidth="1"/>
    <col min="7" max="7" width="1.140625" hidden="1" customWidth="1"/>
    <col min="8" max="8" width="11.5703125" style="10" hidden="1" customWidth="1"/>
    <col min="9" max="9" width="9.85546875" style="61" customWidth="1"/>
    <col min="10" max="10" width="12" style="35" hidden="1" customWidth="1"/>
    <col min="11" max="11" width="10.140625" style="35" customWidth="1"/>
    <col min="12" max="12" width="17.5703125" hidden="1" customWidth="1"/>
    <col min="13" max="13" width="12" hidden="1" customWidth="1"/>
    <col min="14" max="14" width="5.85546875" style="113" customWidth="1"/>
    <col min="15" max="15" width="13.140625" customWidth="1"/>
    <col min="16" max="16" width="9.5703125" bestFit="1" customWidth="1"/>
  </cols>
  <sheetData>
    <row r="1" spans="1:52" x14ac:dyDescent="0.2">
      <c r="C1" s="38"/>
      <c r="D1" s="141" t="s">
        <v>36</v>
      </c>
      <c r="E1" s="141"/>
      <c r="F1" s="141"/>
      <c r="G1" s="141"/>
      <c r="H1" s="141"/>
      <c r="I1" s="141"/>
      <c r="J1" s="108"/>
      <c r="K1" s="132"/>
      <c r="L1" s="132"/>
      <c r="M1" s="132"/>
      <c r="N1" s="132"/>
    </row>
    <row r="2" spans="1:52" ht="13.15" customHeight="1" x14ac:dyDescent="0.25">
      <c r="A2" s="139" t="s">
        <v>60</v>
      </c>
      <c r="B2" s="139"/>
      <c r="C2" s="139"/>
      <c r="D2" s="139"/>
      <c r="E2" s="139"/>
      <c r="F2" s="139"/>
      <c r="G2" s="139"/>
      <c r="H2" s="139"/>
      <c r="I2" s="139"/>
    </row>
    <row r="3" spans="1:52" ht="15.75" customHeight="1" x14ac:dyDescent="0.2">
      <c r="A3" s="140" t="s">
        <v>70</v>
      </c>
      <c r="B3" s="140"/>
      <c r="C3" s="140"/>
      <c r="D3" s="140"/>
      <c r="E3" s="140"/>
      <c r="F3" s="140"/>
      <c r="G3" s="140"/>
      <c r="H3" s="140"/>
      <c r="I3" s="140"/>
      <c r="L3" s="133"/>
      <c r="M3" s="133"/>
      <c r="N3" s="133"/>
      <c r="O3" s="50"/>
    </row>
    <row r="4" spans="1:52" ht="1.5" hidden="1" customHeight="1" x14ac:dyDescent="0.25">
      <c r="A4" s="14"/>
      <c r="B4" s="56"/>
      <c r="C4" s="54"/>
      <c r="D4" s="54"/>
      <c r="E4" s="57"/>
      <c r="F4" s="57"/>
      <c r="G4" s="1"/>
      <c r="H4" s="9"/>
      <c r="I4" s="60"/>
      <c r="L4" s="13"/>
      <c r="M4" s="13"/>
      <c r="N4" s="114"/>
    </row>
    <row r="5" spans="1:52" ht="13.15" customHeight="1" x14ac:dyDescent="0.25">
      <c r="A5" s="14"/>
      <c r="B5" s="56"/>
      <c r="C5" s="54"/>
      <c r="D5" s="54"/>
      <c r="E5" s="57"/>
      <c r="F5" s="142" t="s">
        <v>69</v>
      </c>
      <c r="G5" s="143"/>
      <c r="H5" s="143"/>
      <c r="I5" s="143"/>
      <c r="L5" s="13"/>
      <c r="M5" s="13"/>
      <c r="N5" s="114"/>
    </row>
    <row r="6" spans="1:52" ht="27.6" customHeight="1" x14ac:dyDescent="0.2">
      <c r="A6" s="134" t="s">
        <v>0</v>
      </c>
      <c r="B6" s="136" t="s">
        <v>66</v>
      </c>
      <c r="C6" s="136" t="s">
        <v>67</v>
      </c>
      <c r="D6" s="136" t="s">
        <v>68</v>
      </c>
      <c r="E6" s="135" t="s">
        <v>31</v>
      </c>
      <c r="F6" s="135"/>
      <c r="G6" s="101"/>
      <c r="H6" s="102" t="s">
        <v>37</v>
      </c>
      <c r="I6" s="137" t="s">
        <v>65</v>
      </c>
      <c r="J6" s="118"/>
      <c r="K6" s="44"/>
      <c r="L6" s="3"/>
    </row>
    <row r="7" spans="1:52" ht="48" x14ac:dyDescent="0.2">
      <c r="A7" s="134"/>
      <c r="B7" s="136"/>
      <c r="C7" s="136"/>
      <c r="D7" s="136"/>
      <c r="E7" s="103" t="s">
        <v>53</v>
      </c>
      <c r="F7" s="110" t="s">
        <v>71</v>
      </c>
      <c r="G7" s="104"/>
      <c r="H7" s="102"/>
      <c r="I7" s="138"/>
      <c r="J7" s="119"/>
      <c r="K7" s="52"/>
      <c r="L7" s="53"/>
      <c r="M7" s="51"/>
      <c r="N7" s="115"/>
      <c r="O7" s="51"/>
      <c r="P7" s="53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</row>
    <row r="8" spans="1:52" ht="25.5" x14ac:dyDescent="0.2">
      <c r="A8" s="18" t="s">
        <v>39</v>
      </c>
      <c r="B8" s="78">
        <f>B9+B31</f>
        <v>22623064</v>
      </c>
      <c r="C8" s="78">
        <f t="shared" ref="C8" si="0">C9+C31</f>
        <v>24170522.900000006</v>
      </c>
      <c r="D8" s="78">
        <f>D9+D31+0.04</f>
        <v>24992984.340000004</v>
      </c>
      <c r="E8" s="79">
        <f>D8/C8*100</f>
        <v>103.40274574696933</v>
      </c>
      <c r="F8" s="79">
        <f>D8/J8*100</f>
        <v>106.92856515609246</v>
      </c>
      <c r="G8" s="62"/>
      <c r="H8" s="63"/>
      <c r="I8" s="83">
        <f>D8/$D$66*100</f>
        <v>46.248145824848521</v>
      </c>
      <c r="J8" s="120">
        <f>J9+J31</f>
        <v>23373533.819999997</v>
      </c>
      <c r="K8" s="111"/>
      <c r="L8" s="28"/>
      <c r="M8" s="29"/>
      <c r="N8" s="116"/>
      <c r="O8" s="46"/>
      <c r="P8" s="8"/>
    </row>
    <row r="9" spans="1:52" x14ac:dyDescent="0.2">
      <c r="A9" s="19" t="s">
        <v>34</v>
      </c>
      <c r="B9" s="80">
        <f>B10+B13+B17+B20+B26+B29+B30</f>
        <v>21973177</v>
      </c>
      <c r="C9" s="80">
        <f t="shared" ref="C9:D9" si="1">C10+C13+C17+C20+C26+C29+C30</f>
        <v>23393011.800000004</v>
      </c>
      <c r="D9" s="80">
        <f t="shared" si="1"/>
        <v>24158440.000000004</v>
      </c>
      <c r="E9" s="79">
        <f t="shared" ref="E9:E66" si="2">D9/C9*100</f>
        <v>103.27203784849969</v>
      </c>
      <c r="F9" s="79">
        <f t="shared" ref="F9:F66" si="3">D9/J9*100</f>
        <v>106.55910465376132</v>
      </c>
      <c r="G9" s="64"/>
      <c r="H9" s="65"/>
      <c r="I9" s="83">
        <f t="shared" ref="I9:I66" si="4">D9/$D$66*100</f>
        <v>44.703867326187961</v>
      </c>
      <c r="J9" s="121">
        <f>J10+J13+J17+J20+J26+J29+J30</f>
        <v>22671399.199999996</v>
      </c>
      <c r="K9" s="111"/>
      <c r="L9" s="30"/>
      <c r="M9" s="29"/>
      <c r="N9" s="116"/>
      <c r="O9" s="46"/>
      <c r="P9" s="8"/>
    </row>
    <row r="10" spans="1:52" x14ac:dyDescent="0.2">
      <c r="A10" s="20" t="s">
        <v>1</v>
      </c>
      <c r="B10" s="79">
        <f>B11+B12</f>
        <v>13431295</v>
      </c>
      <c r="C10" s="79">
        <f t="shared" ref="C10:D10" si="5">C11+C12</f>
        <v>14313817.800000001</v>
      </c>
      <c r="D10" s="79">
        <f t="shared" si="5"/>
        <v>14791334.4</v>
      </c>
      <c r="E10" s="79">
        <f t="shared" si="2"/>
        <v>103.33605336236708</v>
      </c>
      <c r="F10" s="79">
        <f t="shared" si="3"/>
        <v>108.08077127255102</v>
      </c>
      <c r="G10" s="64"/>
      <c r="H10" s="65"/>
      <c r="I10" s="83">
        <f t="shared" si="4"/>
        <v>27.370552510628997</v>
      </c>
      <c r="J10" s="122">
        <f>J11+J12</f>
        <v>13685444.9</v>
      </c>
      <c r="K10" s="111"/>
      <c r="L10" s="30"/>
      <c r="M10" s="29"/>
      <c r="N10" s="116"/>
      <c r="O10" s="46"/>
      <c r="P10" s="4"/>
    </row>
    <row r="11" spans="1:52" s="15" customFormat="1" x14ac:dyDescent="0.2">
      <c r="A11" s="21" t="s">
        <v>2</v>
      </c>
      <c r="B11" s="81">
        <v>4849403</v>
      </c>
      <c r="C11" s="82">
        <v>5217574</v>
      </c>
      <c r="D11" s="82">
        <v>5572964.5</v>
      </c>
      <c r="E11" s="79">
        <f t="shared" si="2"/>
        <v>106.81141273703065</v>
      </c>
      <c r="F11" s="79">
        <f t="shared" si="3"/>
        <v>109.50657747106223</v>
      </c>
      <c r="G11" s="67"/>
      <c r="H11" s="66"/>
      <c r="I11" s="83">
        <f t="shared" si="4"/>
        <v>10.31246494482075</v>
      </c>
      <c r="J11" s="123">
        <v>5089159.5999999996</v>
      </c>
      <c r="K11" s="111"/>
      <c r="L11" s="30"/>
      <c r="M11" s="29"/>
      <c r="N11" s="116"/>
      <c r="O11" s="45"/>
      <c r="P11" s="16"/>
    </row>
    <row r="12" spans="1:52" s="15" customFormat="1" ht="13.9" customHeight="1" x14ac:dyDescent="0.2">
      <c r="A12" s="21" t="s">
        <v>3</v>
      </c>
      <c r="B12" s="81">
        <v>8581892</v>
      </c>
      <c r="C12" s="82">
        <v>9096243.8000000007</v>
      </c>
      <c r="D12" s="82">
        <v>9218369.9000000004</v>
      </c>
      <c r="E12" s="79">
        <f t="shared" si="2"/>
        <v>101.3425992386</v>
      </c>
      <c r="F12" s="79">
        <f t="shared" si="3"/>
        <v>107.23666768016645</v>
      </c>
      <c r="G12" s="67"/>
      <c r="H12" s="66"/>
      <c r="I12" s="83">
        <f t="shared" si="4"/>
        <v>17.058087565808247</v>
      </c>
      <c r="J12" s="123">
        <v>8596285.3000000007</v>
      </c>
      <c r="K12" s="111"/>
      <c r="L12" s="30"/>
      <c r="M12" s="29"/>
      <c r="N12" s="116"/>
      <c r="O12" s="47"/>
      <c r="P12" s="17"/>
      <c r="Q12" s="5"/>
    </row>
    <row r="13" spans="1:52" s="15" customFormat="1" ht="28.5" customHeight="1" x14ac:dyDescent="0.2">
      <c r="A13" s="26" t="s">
        <v>4</v>
      </c>
      <c r="B13" s="83">
        <f>B14</f>
        <v>3406326</v>
      </c>
      <c r="C13" s="83">
        <f t="shared" ref="C13:D13" si="6">C14</f>
        <v>3750040.1</v>
      </c>
      <c r="D13" s="83">
        <f t="shared" si="6"/>
        <v>3829997.9000000004</v>
      </c>
      <c r="E13" s="79">
        <f t="shared" si="2"/>
        <v>102.13218519983293</v>
      </c>
      <c r="F13" s="79">
        <f t="shared" si="3"/>
        <v>97.376047152202901</v>
      </c>
      <c r="G13" s="64"/>
      <c r="H13" s="65"/>
      <c r="I13" s="83">
        <f t="shared" si="4"/>
        <v>7.0872009112003305</v>
      </c>
      <c r="J13" s="124">
        <f>J14</f>
        <v>3933203.3</v>
      </c>
      <c r="K13" s="111"/>
      <c r="L13" s="30"/>
      <c r="M13" s="29"/>
      <c r="N13" s="116"/>
      <c r="O13" s="46"/>
      <c r="P13" s="17"/>
    </row>
    <row r="14" spans="1:52" ht="25.5" customHeight="1" x14ac:dyDescent="0.2">
      <c r="A14" s="21" t="s">
        <v>55</v>
      </c>
      <c r="B14" s="84">
        <f>B15+B16</f>
        <v>3406326</v>
      </c>
      <c r="C14" s="84">
        <f t="shared" ref="C14:D14" si="7">C15+C16</f>
        <v>3750040.1</v>
      </c>
      <c r="D14" s="84">
        <f t="shared" si="7"/>
        <v>3829997.9000000004</v>
      </c>
      <c r="E14" s="79">
        <f t="shared" si="2"/>
        <v>102.13218519983293</v>
      </c>
      <c r="F14" s="79">
        <f t="shared" si="3"/>
        <v>97.376047152202901</v>
      </c>
      <c r="G14" s="67"/>
      <c r="H14" s="66"/>
      <c r="I14" s="83">
        <f t="shared" si="4"/>
        <v>7.0872009112003305</v>
      </c>
      <c r="J14" s="125">
        <f>J15+J16</f>
        <v>3933203.3</v>
      </c>
      <c r="K14" s="111"/>
      <c r="L14" s="28"/>
      <c r="M14" s="28"/>
      <c r="N14" s="116"/>
      <c r="O14" s="45"/>
    </row>
    <row r="15" spans="1:52" ht="18.600000000000001" customHeight="1" x14ac:dyDescent="0.2">
      <c r="A15" s="22" t="s">
        <v>56</v>
      </c>
      <c r="B15" s="84">
        <v>1024309</v>
      </c>
      <c r="C15" s="85">
        <v>1210423.1000000001</v>
      </c>
      <c r="D15" s="85">
        <v>1271275.7</v>
      </c>
      <c r="E15" s="79">
        <f t="shared" si="2"/>
        <v>105.02738257391154</v>
      </c>
      <c r="F15" s="79">
        <f t="shared" si="3"/>
        <v>126.83711301120432</v>
      </c>
      <c r="G15" s="86"/>
      <c r="H15" s="68"/>
      <c r="I15" s="83">
        <f t="shared" si="4"/>
        <v>2.3524259111021539</v>
      </c>
      <c r="J15" s="126">
        <f>1002290.1-0.1</f>
        <v>1002290</v>
      </c>
      <c r="K15" s="111"/>
      <c r="L15" s="28"/>
      <c r="M15" s="30"/>
      <c r="N15" s="116"/>
      <c r="O15" s="48"/>
    </row>
    <row r="16" spans="1:52" ht="12" customHeight="1" x14ac:dyDescent="0.2">
      <c r="A16" s="22" t="s">
        <v>57</v>
      </c>
      <c r="B16" s="81">
        <v>2382017</v>
      </c>
      <c r="C16" s="85">
        <v>2539617</v>
      </c>
      <c r="D16" s="85">
        <v>2558722.2000000002</v>
      </c>
      <c r="E16" s="79">
        <f t="shared" si="2"/>
        <v>100.75228666369773</v>
      </c>
      <c r="F16" s="79">
        <f t="shared" si="3"/>
        <v>87.301190383216053</v>
      </c>
      <c r="G16" s="86"/>
      <c r="H16" s="68"/>
      <c r="I16" s="83">
        <f t="shared" si="4"/>
        <v>4.7347750000981756</v>
      </c>
      <c r="J16" s="126">
        <v>2930913.3</v>
      </c>
      <c r="K16" s="111"/>
      <c r="L16" s="28"/>
      <c r="M16" s="30"/>
      <c r="N16" s="116"/>
      <c r="O16" s="48"/>
    </row>
    <row r="17" spans="1:15" ht="17.25" customHeight="1" x14ac:dyDescent="0.2">
      <c r="A17" s="20" t="s">
        <v>5</v>
      </c>
      <c r="B17" s="80">
        <f>B18+B19</f>
        <v>1518620</v>
      </c>
      <c r="C17" s="80">
        <f t="shared" ref="C17:D17" si="8">C18+C19</f>
        <v>1696674</v>
      </c>
      <c r="D17" s="80">
        <f t="shared" si="8"/>
        <v>1729293.6</v>
      </c>
      <c r="E17" s="79">
        <f t="shared" si="2"/>
        <v>101.92256143490145</v>
      </c>
      <c r="F17" s="79">
        <f t="shared" si="3"/>
        <v>119.04023737370643</v>
      </c>
      <c r="G17" s="64"/>
      <c r="H17" s="65"/>
      <c r="I17" s="83">
        <f t="shared" si="4"/>
        <v>3.1999628975391605</v>
      </c>
      <c r="J17" s="121">
        <f>J18+J19</f>
        <v>1452696.7</v>
      </c>
      <c r="K17" s="111"/>
      <c r="L17" s="28"/>
      <c r="M17" s="30"/>
      <c r="N17" s="116"/>
      <c r="O17" s="17"/>
    </row>
    <row r="18" spans="1:15" ht="25.5" x14ac:dyDescent="0.2">
      <c r="A18" s="21" t="s">
        <v>59</v>
      </c>
      <c r="B18" s="87">
        <v>1518620</v>
      </c>
      <c r="C18" s="82">
        <v>1696633</v>
      </c>
      <c r="D18" s="82">
        <v>1729254.5</v>
      </c>
      <c r="E18" s="79">
        <f t="shared" si="2"/>
        <v>101.92271988108213</v>
      </c>
      <c r="F18" s="79">
        <f t="shared" si="3"/>
        <v>119.05761692057526</v>
      </c>
      <c r="G18" s="64"/>
      <c r="H18" s="65"/>
      <c r="I18" s="83">
        <f t="shared" si="4"/>
        <v>3.1998905451350952</v>
      </c>
      <c r="J18" s="123">
        <v>1452451.8</v>
      </c>
      <c r="K18" s="111"/>
      <c r="L18" s="28"/>
      <c r="M18" s="30"/>
      <c r="N18" s="116"/>
      <c r="O18" s="17"/>
    </row>
    <row r="19" spans="1:15" x14ac:dyDescent="0.2">
      <c r="A19" s="21" t="s">
        <v>6</v>
      </c>
      <c r="B19" s="87">
        <v>0</v>
      </c>
      <c r="C19" s="82">
        <v>41</v>
      </c>
      <c r="D19" s="82">
        <v>39.1</v>
      </c>
      <c r="E19" s="79">
        <f t="shared" si="2"/>
        <v>95.365853658536594</v>
      </c>
      <c r="F19" s="79">
        <f t="shared" si="3"/>
        <v>15.965700285830952</v>
      </c>
      <c r="G19" s="64"/>
      <c r="H19" s="66"/>
      <c r="I19" s="83">
        <f t="shared" si="4"/>
        <v>7.2352404064747117E-5</v>
      </c>
      <c r="J19" s="123">
        <v>244.9</v>
      </c>
      <c r="K19" s="111"/>
      <c r="L19" s="28"/>
      <c r="M19" s="28"/>
      <c r="N19" s="116"/>
      <c r="O19" s="17"/>
    </row>
    <row r="20" spans="1:15" ht="14.25" customHeight="1" x14ac:dyDescent="0.2">
      <c r="A20" s="20" t="s">
        <v>7</v>
      </c>
      <c r="B20" s="80">
        <f>B21+B22+B25</f>
        <v>3481272</v>
      </c>
      <c r="C20" s="80">
        <f t="shared" ref="C20:D20" si="9">C21+C22+C25</f>
        <v>3471421.1</v>
      </c>
      <c r="D20" s="80">
        <f t="shared" si="9"/>
        <v>3629372.4</v>
      </c>
      <c r="E20" s="79">
        <f t="shared" si="2"/>
        <v>104.55004724145968</v>
      </c>
      <c r="F20" s="79">
        <f t="shared" si="3"/>
        <v>105.11409718948703</v>
      </c>
      <c r="G20" s="64"/>
      <c r="H20" s="65"/>
      <c r="I20" s="83">
        <f t="shared" si="4"/>
        <v>6.7159544344307154</v>
      </c>
      <c r="J20" s="121">
        <f>J21+J22+J25</f>
        <v>3452793.2</v>
      </c>
      <c r="K20" s="111"/>
      <c r="L20" s="30"/>
      <c r="M20" s="28"/>
      <c r="N20" s="116"/>
      <c r="O20" s="17"/>
    </row>
    <row r="21" spans="1:15" x14ac:dyDescent="0.2">
      <c r="A21" s="21" t="s">
        <v>8</v>
      </c>
      <c r="B21" s="87">
        <v>2621247</v>
      </c>
      <c r="C21" s="82">
        <v>2674639</v>
      </c>
      <c r="D21" s="82">
        <v>2774581.5</v>
      </c>
      <c r="E21" s="79">
        <f t="shared" si="2"/>
        <v>103.73667250047576</v>
      </c>
      <c r="F21" s="79">
        <f t="shared" si="3"/>
        <v>106.04535152609667</v>
      </c>
      <c r="G21" s="67"/>
      <c r="H21" s="66"/>
      <c r="I21" s="83">
        <f t="shared" si="4"/>
        <v>5.1342107876872669</v>
      </c>
      <c r="J21" s="123">
        <v>2616410.2999999998</v>
      </c>
      <c r="K21" s="111"/>
      <c r="L21" s="30"/>
      <c r="M21" s="29"/>
      <c r="N21" s="116"/>
      <c r="O21" s="17"/>
    </row>
    <row r="22" spans="1:15" x14ac:dyDescent="0.2">
      <c r="A22" s="21" t="s">
        <v>9</v>
      </c>
      <c r="B22" s="82">
        <f>B23+B24</f>
        <v>852231</v>
      </c>
      <c r="C22" s="82">
        <f t="shared" ref="C22:D22" si="10">C23+C24</f>
        <v>790644.1</v>
      </c>
      <c r="D22" s="82">
        <f t="shared" si="10"/>
        <v>848318.79999999993</v>
      </c>
      <c r="E22" s="79">
        <f t="shared" si="2"/>
        <v>107.29464749057129</v>
      </c>
      <c r="F22" s="79">
        <f t="shared" si="3"/>
        <v>102.42016764516828</v>
      </c>
      <c r="G22" s="67"/>
      <c r="H22" s="66"/>
      <c r="I22" s="83">
        <f t="shared" si="4"/>
        <v>1.5697673809033603</v>
      </c>
      <c r="J22" s="123">
        <f>J23+J24</f>
        <v>828273.2</v>
      </c>
      <c r="K22" s="111"/>
      <c r="L22" s="30"/>
      <c r="M22" s="29"/>
      <c r="N22" s="116"/>
      <c r="O22" s="17"/>
    </row>
    <row r="23" spans="1:15" x14ac:dyDescent="0.2">
      <c r="A23" s="22" t="s">
        <v>40</v>
      </c>
      <c r="B23" s="88">
        <v>206599</v>
      </c>
      <c r="C23" s="85">
        <v>126772.1</v>
      </c>
      <c r="D23" s="85">
        <v>127421.7</v>
      </c>
      <c r="E23" s="79">
        <f t="shared" si="2"/>
        <v>100.51241558671032</v>
      </c>
      <c r="F23" s="79">
        <f t="shared" si="3"/>
        <v>68.465799795819677</v>
      </c>
      <c r="G23" s="67"/>
      <c r="H23" s="66"/>
      <c r="I23" s="83">
        <f t="shared" si="4"/>
        <v>0.23578686253240372</v>
      </c>
      <c r="J23" s="126">
        <v>186110</v>
      </c>
      <c r="K23" s="111"/>
      <c r="L23" s="30"/>
      <c r="M23" s="29"/>
      <c r="N23" s="116"/>
      <c r="O23" s="17"/>
    </row>
    <row r="24" spans="1:15" x14ac:dyDescent="0.2">
      <c r="A24" s="22" t="s">
        <v>41</v>
      </c>
      <c r="B24" s="88">
        <v>645632</v>
      </c>
      <c r="C24" s="85">
        <v>663872</v>
      </c>
      <c r="D24" s="85">
        <v>720897.1</v>
      </c>
      <c r="E24" s="79">
        <f t="shared" si="2"/>
        <v>108.5897733297985</v>
      </c>
      <c r="F24" s="79">
        <f t="shared" si="3"/>
        <v>112.26073060555323</v>
      </c>
      <c r="G24" s="67"/>
      <c r="H24" s="66"/>
      <c r="I24" s="83">
        <f t="shared" si="4"/>
        <v>1.3339805183709565</v>
      </c>
      <c r="J24" s="126">
        <v>642163.19999999995</v>
      </c>
      <c r="K24" s="111"/>
      <c r="L24" s="30"/>
      <c r="M24" s="29"/>
      <c r="N24" s="116"/>
      <c r="O24" s="17"/>
    </row>
    <row r="25" spans="1:15" x14ac:dyDescent="0.2">
      <c r="A25" s="21" t="s">
        <v>10</v>
      </c>
      <c r="B25" s="87">
        <v>7794</v>
      </c>
      <c r="C25" s="82">
        <v>6138</v>
      </c>
      <c r="D25" s="89">
        <v>6472.1</v>
      </c>
      <c r="E25" s="79">
        <f t="shared" si="2"/>
        <v>105.4431410883024</v>
      </c>
      <c r="F25" s="79">
        <f t="shared" si="3"/>
        <v>79.806897912376542</v>
      </c>
      <c r="G25" s="67"/>
      <c r="H25" s="90"/>
      <c r="I25" s="83">
        <f t="shared" si="4"/>
        <v>1.197626584008823E-2</v>
      </c>
      <c r="J25" s="127">
        <v>8109.7</v>
      </c>
      <c r="K25" s="111"/>
      <c r="L25" s="30"/>
      <c r="M25" s="28"/>
      <c r="N25" s="116"/>
      <c r="O25" s="17"/>
    </row>
    <row r="26" spans="1:15" ht="40.5" customHeight="1" x14ac:dyDescent="0.2">
      <c r="A26" s="20" t="s">
        <v>11</v>
      </c>
      <c r="B26" s="80">
        <f>B27+B28</f>
        <v>14380</v>
      </c>
      <c r="C26" s="80">
        <f t="shared" ref="C26:D26" si="11">C27+C28</f>
        <v>14962</v>
      </c>
      <c r="D26" s="80">
        <f t="shared" si="11"/>
        <v>15848.3</v>
      </c>
      <c r="E26" s="79">
        <f t="shared" si="2"/>
        <v>105.92367330570778</v>
      </c>
      <c r="F26" s="79">
        <f t="shared" si="3"/>
        <v>84.973379300730784</v>
      </c>
      <c r="G26" s="64"/>
      <c r="H26" s="65"/>
      <c r="I26" s="83">
        <f t="shared" si="4"/>
        <v>2.9326409343716921E-2</v>
      </c>
      <c r="J26" s="121">
        <f>J27+J28</f>
        <v>18650.900000000001</v>
      </c>
      <c r="K26" s="111"/>
      <c r="L26" s="30"/>
      <c r="M26" s="28"/>
      <c r="N26" s="116"/>
      <c r="O26" s="17"/>
    </row>
    <row r="27" spans="1:15" x14ac:dyDescent="0.2">
      <c r="A27" s="21" t="s">
        <v>12</v>
      </c>
      <c r="B27" s="87">
        <v>13805</v>
      </c>
      <c r="C27" s="82">
        <v>14515</v>
      </c>
      <c r="D27" s="82">
        <v>15396.5</v>
      </c>
      <c r="E27" s="79">
        <f t="shared" si="2"/>
        <v>106.07302790217017</v>
      </c>
      <c r="F27" s="79">
        <f t="shared" si="3"/>
        <v>85.14397580034175</v>
      </c>
      <c r="G27" s="67"/>
      <c r="H27" s="66"/>
      <c r="I27" s="83">
        <f t="shared" si="4"/>
        <v>2.8490378239971324E-2</v>
      </c>
      <c r="J27" s="123">
        <v>18082.900000000001</v>
      </c>
      <c r="K27" s="111"/>
      <c r="L27" s="30"/>
      <c r="M27" s="30"/>
      <c r="N27" s="116"/>
      <c r="O27" s="17"/>
    </row>
    <row r="28" spans="1:15" ht="38.25" x14ac:dyDescent="0.2">
      <c r="A28" s="21" t="s">
        <v>63</v>
      </c>
      <c r="B28" s="87">
        <v>575</v>
      </c>
      <c r="C28" s="82">
        <v>447</v>
      </c>
      <c r="D28" s="82">
        <v>451.8</v>
      </c>
      <c r="E28" s="79">
        <f t="shared" si="2"/>
        <v>101.07382550335571</v>
      </c>
      <c r="F28" s="79">
        <f t="shared" si="3"/>
        <v>79.542253521126753</v>
      </c>
      <c r="G28" s="67"/>
      <c r="H28" s="66"/>
      <c r="I28" s="83">
        <f t="shared" si="4"/>
        <v>8.3603110374559446E-4</v>
      </c>
      <c r="J28" s="123">
        <v>568</v>
      </c>
      <c r="K28" s="111"/>
      <c r="L28" s="30"/>
      <c r="M28" s="30"/>
      <c r="N28" s="116"/>
      <c r="O28" s="17"/>
    </row>
    <row r="29" spans="1:15" ht="15" customHeight="1" x14ac:dyDescent="0.2">
      <c r="A29" s="20" t="s">
        <v>47</v>
      </c>
      <c r="B29" s="80">
        <v>121284</v>
      </c>
      <c r="C29" s="80">
        <v>146096.79999999999</v>
      </c>
      <c r="D29" s="80">
        <v>162574.29999999999</v>
      </c>
      <c r="E29" s="79">
        <f t="shared" si="2"/>
        <v>111.27848111662952</v>
      </c>
      <c r="F29" s="79">
        <f t="shared" si="3"/>
        <v>126.47070721214808</v>
      </c>
      <c r="G29" s="64"/>
      <c r="H29" s="65"/>
      <c r="I29" s="83">
        <f t="shared" si="4"/>
        <v>0.30083481954330987</v>
      </c>
      <c r="J29" s="121">
        <v>128547</v>
      </c>
      <c r="K29" s="111"/>
      <c r="L29" s="30"/>
      <c r="M29" s="30"/>
      <c r="N29" s="116"/>
      <c r="O29" s="17"/>
    </row>
    <row r="30" spans="1:15" ht="36" x14ac:dyDescent="0.2">
      <c r="A30" s="26" t="s">
        <v>13</v>
      </c>
      <c r="B30" s="80">
        <v>0</v>
      </c>
      <c r="C30" s="80">
        <v>0</v>
      </c>
      <c r="D30" s="80">
        <v>19.100000000000001</v>
      </c>
      <c r="E30" s="79"/>
      <c r="F30" s="79">
        <f t="shared" si="3"/>
        <v>30.221518987341771</v>
      </c>
      <c r="G30" s="64"/>
      <c r="H30" s="65"/>
      <c r="I30" s="83">
        <f t="shared" si="4"/>
        <v>3.5343501729838106E-5</v>
      </c>
      <c r="J30" s="121">
        <v>63.2</v>
      </c>
      <c r="K30" s="111"/>
      <c r="L30" s="31"/>
      <c r="M30" s="30"/>
      <c r="N30" s="116"/>
    </row>
    <row r="31" spans="1:15" s="12" customFormat="1" ht="17.25" customHeight="1" x14ac:dyDescent="0.2">
      <c r="A31" s="18" t="s">
        <v>35</v>
      </c>
      <c r="B31" s="91">
        <f>B32+B41+B45+B46+B49+B50+B51</f>
        <v>649887</v>
      </c>
      <c r="C31" s="91">
        <f t="shared" ref="C31:D31" si="12">C32+C41+C45+C46+C49+C50+C51</f>
        <v>777511.10000000009</v>
      </c>
      <c r="D31" s="91">
        <f t="shared" si="12"/>
        <v>834544.3</v>
      </c>
      <c r="E31" s="79">
        <f t="shared" si="2"/>
        <v>107.33535508367662</v>
      </c>
      <c r="F31" s="79">
        <f t="shared" si="3"/>
        <v>118.8581614163962</v>
      </c>
      <c r="G31" s="69"/>
      <c r="H31" s="70"/>
      <c r="I31" s="83">
        <f t="shared" si="4"/>
        <v>1.5442784246427503</v>
      </c>
      <c r="J31" s="128">
        <f>J32+J41+J45+J46+J49+J50+J51</f>
        <v>702134.62</v>
      </c>
      <c r="K31" s="111"/>
      <c r="L31" s="33"/>
      <c r="M31" s="34"/>
      <c r="N31" s="116"/>
    </row>
    <row r="32" spans="1:15" s="12" customFormat="1" ht="54.75" customHeight="1" x14ac:dyDescent="0.2">
      <c r="A32" s="18" t="s">
        <v>61</v>
      </c>
      <c r="B32" s="91">
        <f>B33+B34+B36+B37+B38+B39+B40</f>
        <v>181942</v>
      </c>
      <c r="C32" s="91">
        <f t="shared" ref="C32:D32" si="13">C33+C34+C36+C37+C38+C39+C40</f>
        <v>154896.20000000001</v>
      </c>
      <c r="D32" s="91">
        <f t="shared" si="13"/>
        <v>167747.90000000002</v>
      </c>
      <c r="E32" s="79">
        <f t="shared" si="2"/>
        <v>108.29697565208185</v>
      </c>
      <c r="F32" s="79">
        <f t="shared" si="3"/>
        <v>91.484000870404159</v>
      </c>
      <c r="G32" s="69"/>
      <c r="H32" s="70"/>
      <c r="I32" s="83">
        <f t="shared" si="4"/>
        <v>0.31040828239930418</v>
      </c>
      <c r="J32" s="128">
        <f>J33+J34+J36+J37+J38+J39+J40-0.1</f>
        <v>183363.09999999998</v>
      </c>
      <c r="K32" s="111"/>
      <c r="L32" s="33"/>
      <c r="M32" s="34"/>
      <c r="N32" s="116"/>
    </row>
    <row r="33" spans="1:15" ht="61.5" customHeight="1" x14ac:dyDescent="0.2">
      <c r="A33" s="21" t="s">
        <v>51</v>
      </c>
      <c r="B33" s="87">
        <v>30499</v>
      </c>
      <c r="C33" s="82">
        <v>27773.200000000001</v>
      </c>
      <c r="D33" s="82">
        <v>27949</v>
      </c>
      <c r="E33" s="79">
        <f t="shared" si="2"/>
        <v>100.63298431581525</v>
      </c>
      <c r="F33" s="79">
        <f t="shared" si="3"/>
        <v>151.37187361214919</v>
      </c>
      <c r="G33" s="67"/>
      <c r="H33" s="66"/>
      <c r="I33" s="83">
        <f t="shared" si="4"/>
        <v>5.1718090567918595E-2</v>
      </c>
      <c r="J33" s="123">
        <v>18463.8</v>
      </c>
      <c r="K33" s="111"/>
      <c r="L33" s="30"/>
      <c r="M33" s="30"/>
      <c r="N33" s="116"/>
      <c r="O33" s="47"/>
    </row>
    <row r="34" spans="1:15" ht="27" customHeight="1" x14ac:dyDescent="0.2">
      <c r="A34" s="21" t="s">
        <v>14</v>
      </c>
      <c r="B34" s="87">
        <v>114.6</v>
      </c>
      <c r="C34" s="82">
        <v>83.7</v>
      </c>
      <c r="D34" s="82">
        <v>83.7</v>
      </c>
      <c r="E34" s="79">
        <f t="shared" si="2"/>
        <v>100</v>
      </c>
      <c r="F34" s="79">
        <f t="shared" si="3"/>
        <v>80.403458213256499</v>
      </c>
      <c r="G34" s="67"/>
      <c r="H34" s="66"/>
      <c r="I34" s="83">
        <f t="shared" si="4"/>
        <v>1.5488225627159418E-4</v>
      </c>
      <c r="J34" s="123">
        <v>104.1</v>
      </c>
      <c r="K34" s="111"/>
      <c r="L34" s="30"/>
      <c r="M34" s="30"/>
      <c r="N34" s="116"/>
      <c r="O34" s="45"/>
    </row>
    <row r="35" spans="1:15" ht="51" hidden="1" x14ac:dyDescent="0.2">
      <c r="A35" s="22" t="s">
        <v>52</v>
      </c>
      <c r="B35" s="88"/>
      <c r="C35" s="85"/>
      <c r="D35" s="85"/>
      <c r="E35" s="79" t="e">
        <f t="shared" si="2"/>
        <v>#DIV/0!</v>
      </c>
      <c r="F35" s="79" t="e">
        <f t="shared" si="3"/>
        <v>#DIV/0!</v>
      </c>
      <c r="G35" s="92"/>
      <c r="H35" s="71"/>
      <c r="I35" s="83">
        <f t="shared" si="4"/>
        <v>0</v>
      </c>
      <c r="J35" s="126"/>
      <c r="K35" s="111"/>
      <c r="L35" s="30"/>
      <c r="M35" s="30"/>
      <c r="N35" s="116"/>
      <c r="O35" s="51"/>
    </row>
    <row r="36" spans="1:15" ht="61.5" customHeight="1" x14ac:dyDescent="0.2">
      <c r="A36" s="21" t="s">
        <v>62</v>
      </c>
      <c r="B36" s="87">
        <v>140000</v>
      </c>
      <c r="C36" s="82">
        <v>96647.3</v>
      </c>
      <c r="D36" s="82">
        <v>108656.3</v>
      </c>
      <c r="E36" s="79">
        <f t="shared" si="2"/>
        <v>112.42559285153335</v>
      </c>
      <c r="F36" s="79">
        <f t="shared" si="3"/>
        <v>72.070502288677858</v>
      </c>
      <c r="G36" s="92"/>
      <c r="H36" s="71"/>
      <c r="I36" s="83">
        <f t="shared" si="4"/>
        <v>0.20106251973862868</v>
      </c>
      <c r="J36" s="123">
        <v>150763.9</v>
      </c>
      <c r="K36" s="111"/>
      <c r="L36" s="30"/>
      <c r="M36" s="30"/>
      <c r="N36" s="116"/>
      <c r="O36" s="49"/>
    </row>
    <row r="37" spans="1:15" ht="51" x14ac:dyDescent="0.2">
      <c r="A37" s="21" t="s">
        <v>64</v>
      </c>
      <c r="B37" s="87">
        <v>2905</v>
      </c>
      <c r="C37" s="82">
        <v>3486</v>
      </c>
      <c r="D37" s="82">
        <v>3605.2</v>
      </c>
      <c r="E37" s="79">
        <f t="shared" si="2"/>
        <v>103.41939185312678</v>
      </c>
      <c r="F37" s="79">
        <f t="shared" si="3"/>
        <v>118.19165328000523</v>
      </c>
      <c r="G37" s="92"/>
      <c r="H37" s="71"/>
      <c r="I37" s="83">
        <f t="shared" si="4"/>
        <v>6.6712247348906977E-3</v>
      </c>
      <c r="J37" s="123">
        <v>3050.3</v>
      </c>
      <c r="K37" s="111"/>
      <c r="L37" s="30"/>
      <c r="M37" s="30"/>
      <c r="N37" s="116"/>
      <c r="O37" s="48"/>
    </row>
    <row r="38" spans="1:15" s="36" customFormat="1" ht="25.5" x14ac:dyDescent="0.2">
      <c r="A38" s="21" t="s">
        <v>58</v>
      </c>
      <c r="B38" s="87">
        <v>2403</v>
      </c>
      <c r="C38" s="82">
        <v>10848</v>
      </c>
      <c r="D38" s="82">
        <v>10881.4</v>
      </c>
      <c r="E38" s="79">
        <f t="shared" si="2"/>
        <v>100.30789085545722</v>
      </c>
      <c r="F38" s="79">
        <f t="shared" si="3"/>
        <v>327.45711706289495</v>
      </c>
      <c r="G38" s="93"/>
      <c r="H38" s="72"/>
      <c r="I38" s="83">
        <f t="shared" si="4"/>
        <v>2.0135433493353942E-2</v>
      </c>
      <c r="J38" s="123">
        <v>3323</v>
      </c>
      <c r="K38" s="111"/>
      <c r="L38" s="30"/>
      <c r="M38" s="30"/>
      <c r="N38" s="116"/>
      <c r="O38" s="45"/>
    </row>
    <row r="39" spans="1:15" ht="25.5" x14ac:dyDescent="0.2">
      <c r="A39" s="21" t="s">
        <v>15</v>
      </c>
      <c r="B39" s="87">
        <v>2440.5</v>
      </c>
      <c r="C39" s="82">
        <v>4429</v>
      </c>
      <c r="D39" s="82">
        <v>4416.6000000000004</v>
      </c>
      <c r="E39" s="79">
        <f t="shared" si="2"/>
        <v>99.720027094152186</v>
      </c>
      <c r="F39" s="79">
        <f t="shared" si="3"/>
        <v>117.397198373249</v>
      </c>
      <c r="G39" s="67"/>
      <c r="H39" s="66"/>
      <c r="I39" s="83">
        <f t="shared" si="4"/>
        <v>8.1726759026179568E-3</v>
      </c>
      <c r="J39" s="123">
        <v>3762.1</v>
      </c>
      <c r="K39" s="111"/>
      <c r="L39" s="30"/>
      <c r="M39" s="30"/>
      <c r="N39" s="116"/>
      <c r="O39" s="45"/>
    </row>
    <row r="40" spans="1:15" ht="38.25" customHeight="1" x14ac:dyDescent="0.2">
      <c r="A40" s="21" t="s">
        <v>16</v>
      </c>
      <c r="B40" s="87">
        <v>3579.9</v>
      </c>
      <c r="C40" s="82">
        <v>11629</v>
      </c>
      <c r="D40" s="82">
        <v>12155.7</v>
      </c>
      <c r="E40" s="79">
        <f t="shared" si="2"/>
        <v>104.52919425573997</v>
      </c>
      <c r="F40" s="79">
        <f t="shared" si="3"/>
        <v>312.00462012320332</v>
      </c>
      <c r="G40" s="67"/>
      <c r="H40" s="73"/>
      <c r="I40" s="83">
        <f t="shared" si="4"/>
        <v>2.2493455705622674E-2</v>
      </c>
      <c r="J40" s="123">
        <v>3896</v>
      </c>
      <c r="K40" s="111"/>
      <c r="L40" s="30"/>
      <c r="M40" s="30"/>
      <c r="N40" s="116"/>
      <c r="O40" s="45"/>
    </row>
    <row r="41" spans="1:15" ht="28.15" customHeight="1" x14ac:dyDescent="0.2">
      <c r="A41" s="20" t="s">
        <v>17</v>
      </c>
      <c r="B41" s="80">
        <f>B42+B43+B44</f>
        <v>132194</v>
      </c>
      <c r="C41" s="80">
        <f t="shared" ref="C41" si="14">C42+C43+C44</f>
        <v>134000.20000000001</v>
      </c>
      <c r="D41" s="80">
        <f>D42+D43+D44+0.1</f>
        <v>149952.9</v>
      </c>
      <c r="E41" s="79">
        <f t="shared" si="2"/>
        <v>111.9049822313698</v>
      </c>
      <c r="F41" s="79">
        <f t="shared" si="3"/>
        <v>108.21712575965219</v>
      </c>
      <c r="G41" s="74"/>
      <c r="H41" s="75"/>
      <c r="I41" s="83">
        <f t="shared" si="4"/>
        <v>0.27747961154681883</v>
      </c>
      <c r="J41" s="121">
        <f>J42+J43+J44</f>
        <v>138566.70000000001</v>
      </c>
      <c r="K41" s="111"/>
      <c r="L41" s="30"/>
      <c r="M41" s="30"/>
      <c r="N41" s="116"/>
    </row>
    <row r="42" spans="1:15" ht="25.5" x14ac:dyDescent="0.2">
      <c r="A42" s="21" t="s">
        <v>18</v>
      </c>
      <c r="B42" s="87">
        <v>35328</v>
      </c>
      <c r="C42" s="82">
        <v>22154.2</v>
      </c>
      <c r="D42" s="82">
        <v>22406.9</v>
      </c>
      <c r="E42" s="79">
        <f t="shared" si="2"/>
        <v>101.14064150364266</v>
      </c>
      <c r="F42" s="79">
        <f t="shared" si="3"/>
        <v>75.267217112644374</v>
      </c>
      <c r="G42" s="67"/>
      <c r="H42" s="66"/>
      <c r="I42" s="83">
        <f t="shared" si="4"/>
        <v>4.1462738686403634E-2</v>
      </c>
      <c r="J42" s="123">
        <v>29769.8</v>
      </c>
      <c r="K42" s="111"/>
      <c r="L42" s="30"/>
      <c r="M42" s="30"/>
      <c r="N42" s="116"/>
    </row>
    <row r="43" spans="1:15" x14ac:dyDescent="0.2">
      <c r="A43" s="21" t="s">
        <v>38</v>
      </c>
      <c r="B43" s="87">
        <v>4374</v>
      </c>
      <c r="C43" s="82">
        <v>10662</v>
      </c>
      <c r="D43" s="82">
        <v>13039.9</v>
      </c>
      <c r="E43" s="79">
        <f t="shared" si="2"/>
        <v>122.30256987432003</v>
      </c>
      <c r="F43" s="79">
        <f t="shared" si="3"/>
        <v>270.99837898499521</v>
      </c>
      <c r="G43" s="67"/>
      <c r="H43" s="66"/>
      <c r="I43" s="83">
        <f t="shared" si="4"/>
        <v>2.4129619277848999E-2</v>
      </c>
      <c r="J43" s="123">
        <v>4811.8</v>
      </c>
      <c r="K43" s="111"/>
      <c r="L43" s="30"/>
      <c r="M43" s="30"/>
      <c r="N43" s="116"/>
    </row>
    <row r="44" spans="1:15" x14ac:dyDescent="0.2">
      <c r="A44" s="21" t="s">
        <v>46</v>
      </c>
      <c r="B44" s="87">
        <v>92492</v>
      </c>
      <c r="C44" s="82">
        <v>101184</v>
      </c>
      <c r="D44" s="82">
        <v>114506</v>
      </c>
      <c r="E44" s="79">
        <f t="shared" si="2"/>
        <v>113.16611321948133</v>
      </c>
      <c r="F44" s="79">
        <f t="shared" si="3"/>
        <v>110.11769955503239</v>
      </c>
      <c r="G44" s="67"/>
      <c r="H44" s="66"/>
      <c r="I44" s="83">
        <f t="shared" si="4"/>
        <v>0.21188706853805453</v>
      </c>
      <c r="J44" s="123">
        <v>103985.1</v>
      </c>
      <c r="K44" s="111"/>
      <c r="L44" s="30"/>
      <c r="M44" s="30"/>
      <c r="N44" s="116"/>
    </row>
    <row r="45" spans="1:15" ht="30" customHeight="1" x14ac:dyDescent="0.2">
      <c r="A45" s="26" t="s">
        <v>19</v>
      </c>
      <c r="B45" s="80">
        <v>16893</v>
      </c>
      <c r="C45" s="80">
        <v>69075.7</v>
      </c>
      <c r="D45" s="80">
        <v>73738.3</v>
      </c>
      <c r="E45" s="79">
        <f t="shared" si="2"/>
        <v>106.74998588505076</v>
      </c>
      <c r="F45" s="79">
        <f t="shared" si="3"/>
        <v>171.61931937197147</v>
      </c>
      <c r="G45" s="64"/>
      <c r="H45" s="76"/>
      <c r="I45" s="83">
        <f t="shared" si="4"/>
        <v>0.13644867715211104</v>
      </c>
      <c r="J45" s="121">
        <v>42966.2</v>
      </c>
      <c r="K45" s="111"/>
      <c r="L45" s="30"/>
      <c r="M45" s="30"/>
      <c r="N45" s="116"/>
    </row>
    <row r="46" spans="1:15" ht="25.5" x14ac:dyDescent="0.2">
      <c r="A46" s="20" t="s">
        <v>43</v>
      </c>
      <c r="B46" s="94">
        <f>B47+B48</f>
        <v>7157</v>
      </c>
      <c r="C46" s="94">
        <f t="shared" ref="C46:D46" si="15">C47+C48</f>
        <v>19060</v>
      </c>
      <c r="D46" s="94">
        <f t="shared" si="15"/>
        <v>20155.2</v>
      </c>
      <c r="E46" s="79">
        <f t="shared" si="2"/>
        <v>105.74606505771249</v>
      </c>
      <c r="F46" s="79">
        <f t="shared" si="3"/>
        <v>77.009957130084601</v>
      </c>
      <c r="G46" s="64"/>
      <c r="H46" s="77"/>
      <c r="I46" s="83">
        <f t="shared" si="4"/>
        <v>3.7296091417027902E-2</v>
      </c>
      <c r="J46" s="121">
        <f>J47+J48</f>
        <v>26172.199999999997</v>
      </c>
      <c r="K46" s="111"/>
      <c r="L46" s="30"/>
      <c r="M46" s="30"/>
      <c r="N46" s="116"/>
    </row>
    <row r="47" spans="1:15" ht="41.25" customHeight="1" x14ac:dyDescent="0.2">
      <c r="A47" s="23" t="s">
        <v>44</v>
      </c>
      <c r="B47" s="95">
        <v>1157</v>
      </c>
      <c r="C47" s="96">
        <v>2060</v>
      </c>
      <c r="D47" s="96">
        <v>2538.4</v>
      </c>
      <c r="E47" s="79">
        <f t="shared" si="2"/>
        <v>123.22330097087379</v>
      </c>
      <c r="F47" s="79">
        <f t="shared" si="3"/>
        <v>18.456527113295625</v>
      </c>
      <c r="G47" s="67"/>
      <c r="H47" s="66"/>
      <c r="I47" s="83">
        <f t="shared" si="4"/>
        <v>4.6971698843466516E-3</v>
      </c>
      <c r="J47" s="129">
        <v>13753.4</v>
      </c>
      <c r="K47" s="111"/>
      <c r="L47" s="30"/>
      <c r="M47" s="30"/>
      <c r="N47" s="112"/>
    </row>
    <row r="48" spans="1:15" ht="38.25" customHeight="1" x14ac:dyDescent="0.2">
      <c r="A48" s="23" t="s">
        <v>45</v>
      </c>
      <c r="B48" s="95">
        <v>6000</v>
      </c>
      <c r="C48" s="96">
        <v>17000</v>
      </c>
      <c r="D48" s="96">
        <v>17616.8</v>
      </c>
      <c r="E48" s="79">
        <f t="shared" si="2"/>
        <v>103.62823529411764</v>
      </c>
      <c r="F48" s="79">
        <f t="shared" si="3"/>
        <v>141.85589589976487</v>
      </c>
      <c r="G48" s="67"/>
      <c r="H48" s="66"/>
      <c r="I48" s="83">
        <f t="shared" si="4"/>
        <v>3.2598921532681249E-2</v>
      </c>
      <c r="J48" s="129">
        <v>12418.8</v>
      </c>
      <c r="K48" s="111"/>
      <c r="L48" s="30"/>
      <c r="M48" s="30"/>
      <c r="N48" s="112"/>
      <c r="O48" s="43"/>
    </row>
    <row r="49" spans="1:15" ht="29.25" customHeight="1" x14ac:dyDescent="0.2">
      <c r="A49" s="20" t="s">
        <v>33</v>
      </c>
      <c r="B49" s="97">
        <v>1430</v>
      </c>
      <c r="C49" s="80">
        <v>1132</v>
      </c>
      <c r="D49" s="94">
        <v>1276.0999999999999</v>
      </c>
      <c r="E49" s="79">
        <f t="shared" si="2"/>
        <v>112.72968197879858</v>
      </c>
      <c r="F49" s="79">
        <f t="shared" si="3"/>
        <v>73.131035273216995</v>
      </c>
      <c r="G49" s="64"/>
      <c r="H49" s="76"/>
      <c r="I49" s="83">
        <f t="shared" si="4"/>
        <v>2.3613530134788691E-3</v>
      </c>
      <c r="J49" s="121">
        <v>1744.95</v>
      </c>
      <c r="K49" s="111"/>
      <c r="L49" s="30"/>
      <c r="M49" s="30"/>
      <c r="N49" s="112"/>
      <c r="O49" s="43"/>
    </row>
    <row r="50" spans="1:15" ht="25.5" x14ac:dyDescent="0.2">
      <c r="A50" s="20" t="s">
        <v>20</v>
      </c>
      <c r="B50" s="97">
        <v>310271</v>
      </c>
      <c r="C50" s="80">
        <v>398499</v>
      </c>
      <c r="D50" s="94">
        <v>420401.7</v>
      </c>
      <c r="E50" s="79">
        <f t="shared" si="2"/>
        <v>105.49629986524434</v>
      </c>
      <c r="F50" s="79">
        <f t="shared" si="3"/>
        <v>126.97474529645645</v>
      </c>
      <c r="G50" s="83"/>
      <c r="H50" s="105"/>
      <c r="I50" s="83">
        <f t="shared" si="4"/>
        <v>0.77793027283648586</v>
      </c>
      <c r="J50" s="121">
        <v>331090.8</v>
      </c>
      <c r="K50" s="111"/>
      <c r="L50" s="30"/>
      <c r="M50" s="30"/>
      <c r="N50" s="112"/>
    </row>
    <row r="51" spans="1:15" x14ac:dyDescent="0.2">
      <c r="A51" s="20" t="s">
        <v>21</v>
      </c>
      <c r="B51" s="97">
        <v>0</v>
      </c>
      <c r="C51" s="80">
        <v>848</v>
      </c>
      <c r="D51" s="94">
        <v>1272.2</v>
      </c>
      <c r="E51" s="79">
        <f t="shared" si="2"/>
        <v>150.02358490566039</v>
      </c>
      <c r="F51" s="79">
        <f t="shared" si="3"/>
        <v>-5.8440016298158914</v>
      </c>
      <c r="G51" s="83"/>
      <c r="H51" s="106"/>
      <c r="I51" s="83">
        <f t="shared" si="4"/>
        <v>2.354136277523562E-3</v>
      </c>
      <c r="J51" s="121">
        <v>-21769.33</v>
      </c>
      <c r="K51" s="111"/>
      <c r="L51" s="30"/>
      <c r="M51" s="30"/>
      <c r="N51" s="112"/>
    </row>
    <row r="52" spans="1:15" ht="0.75" hidden="1" customHeight="1" x14ac:dyDescent="0.2">
      <c r="A52" s="20" t="s">
        <v>28</v>
      </c>
      <c r="B52" s="97"/>
      <c r="C52" s="80"/>
      <c r="D52" s="80"/>
      <c r="E52" s="79" t="e">
        <f t="shared" si="2"/>
        <v>#DIV/0!</v>
      </c>
      <c r="F52" s="79" t="e">
        <f t="shared" si="3"/>
        <v>#DIV/0!</v>
      </c>
      <c r="G52" s="83"/>
      <c r="H52" s="83"/>
      <c r="I52" s="83">
        <f t="shared" si="4"/>
        <v>0</v>
      </c>
      <c r="J52" s="121"/>
      <c r="K52" s="111"/>
      <c r="L52" s="30"/>
      <c r="M52" s="30"/>
    </row>
    <row r="53" spans="1:15" ht="33.75" hidden="1" customHeight="1" x14ac:dyDescent="0.2">
      <c r="A53" s="20" t="s">
        <v>29</v>
      </c>
      <c r="B53" s="97"/>
      <c r="C53" s="80"/>
      <c r="D53" s="80"/>
      <c r="E53" s="79" t="e">
        <f t="shared" si="2"/>
        <v>#DIV/0!</v>
      </c>
      <c r="F53" s="79" t="e">
        <f t="shared" si="3"/>
        <v>#DIV/0!</v>
      </c>
      <c r="G53" s="83"/>
      <c r="H53" s="83"/>
      <c r="I53" s="83">
        <f t="shared" si="4"/>
        <v>0</v>
      </c>
      <c r="J53" s="121"/>
      <c r="K53" s="111"/>
      <c r="L53" s="30"/>
      <c r="M53" s="30"/>
    </row>
    <row r="54" spans="1:15" ht="39.75" hidden="1" customHeight="1" thickBot="1" x14ac:dyDescent="0.25">
      <c r="A54" s="26" t="s">
        <v>30</v>
      </c>
      <c r="B54" s="97"/>
      <c r="C54" s="80"/>
      <c r="D54" s="80"/>
      <c r="E54" s="79" t="e">
        <f t="shared" si="2"/>
        <v>#DIV/0!</v>
      </c>
      <c r="F54" s="79" t="e">
        <f t="shared" si="3"/>
        <v>#DIV/0!</v>
      </c>
      <c r="G54" s="83"/>
      <c r="H54" s="83"/>
      <c r="I54" s="83">
        <f t="shared" si="4"/>
        <v>0</v>
      </c>
      <c r="J54" s="121"/>
      <c r="K54" s="111"/>
      <c r="L54" s="30"/>
      <c r="M54" s="30"/>
    </row>
    <row r="55" spans="1:15" ht="27" hidden="1" customHeight="1" thickBot="1" x14ac:dyDescent="0.25">
      <c r="A55" s="20" t="s">
        <v>32</v>
      </c>
      <c r="B55" s="97"/>
      <c r="C55" s="80"/>
      <c r="D55" s="80"/>
      <c r="E55" s="79" t="e">
        <f t="shared" si="2"/>
        <v>#DIV/0!</v>
      </c>
      <c r="F55" s="79" t="e">
        <f t="shared" si="3"/>
        <v>#DIV/0!</v>
      </c>
      <c r="G55" s="83"/>
      <c r="H55" s="83"/>
      <c r="I55" s="83">
        <f t="shared" si="4"/>
        <v>0</v>
      </c>
      <c r="J55" s="121"/>
      <c r="K55" s="111"/>
      <c r="L55" s="30"/>
      <c r="M55" s="30"/>
    </row>
    <row r="56" spans="1:15" ht="15.6" customHeight="1" x14ac:dyDescent="0.2">
      <c r="A56" s="20" t="s">
        <v>22</v>
      </c>
      <c r="B56" s="80">
        <f>B57+B58+B59+B60+B62+B64+B65</f>
        <v>25284143.900000002</v>
      </c>
      <c r="C56" s="80">
        <f>C57+C58+C59+C60+C62+C64+C65</f>
        <v>29370553.34</v>
      </c>
      <c r="D56" s="80">
        <f>D57+D58+D59+D60+D62+D64+D65+0.04</f>
        <v>29048067.239999998</v>
      </c>
      <c r="E56" s="79">
        <f t="shared" si="2"/>
        <v>98.902008769576682</v>
      </c>
      <c r="F56" s="79">
        <f t="shared" si="3"/>
        <v>106.51819840945755</v>
      </c>
      <c r="G56" s="83"/>
      <c r="H56" s="83"/>
      <c r="I56" s="83">
        <f t="shared" si="4"/>
        <v>53.751854175151493</v>
      </c>
      <c r="J56" s="121">
        <f>J57+J58+J59+J60+J62+J64+J65</f>
        <v>27270520.600000001</v>
      </c>
      <c r="K56" s="111"/>
      <c r="L56" s="27"/>
      <c r="M56" s="30"/>
      <c r="N56" s="117"/>
      <c r="O56" s="107"/>
    </row>
    <row r="57" spans="1:15" ht="25.5" x14ac:dyDescent="0.2">
      <c r="A57" s="20" t="s">
        <v>23</v>
      </c>
      <c r="B57" s="97">
        <v>11041423.300000001</v>
      </c>
      <c r="C57" s="80">
        <v>11041423.4</v>
      </c>
      <c r="D57" s="80">
        <v>11041423.4</v>
      </c>
      <c r="E57" s="79">
        <f t="shared" si="2"/>
        <v>100</v>
      </c>
      <c r="F57" s="79">
        <f t="shared" si="3"/>
        <v>117.28763668090565</v>
      </c>
      <c r="G57" s="83"/>
      <c r="H57" s="83"/>
      <c r="I57" s="83">
        <f t="shared" si="4"/>
        <v>20.431548012448946</v>
      </c>
      <c r="J57" s="121">
        <v>9413970.4000000004</v>
      </c>
      <c r="K57" s="111"/>
      <c r="L57" s="32"/>
      <c r="M57" s="29"/>
      <c r="N57" s="117"/>
    </row>
    <row r="58" spans="1:15" ht="27" customHeight="1" x14ac:dyDescent="0.2">
      <c r="A58" s="20" t="s">
        <v>24</v>
      </c>
      <c r="B58" s="97">
        <v>8211385.7000000002</v>
      </c>
      <c r="C58" s="80">
        <v>12388449.48</v>
      </c>
      <c r="D58" s="80">
        <v>12319095.4</v>
      </c>
      <c r="E58" s="79">
        <f t="shared" si="2"/>
        <v>99.440171426521403</v>
      </c>
      <c r="F58" s="79">
        <f t="shared" si="3"/>
        <v>113.95547229074543</v>
      </c>
      <c r="G58" s="83"/>
      <c r="H58" s="83"/>
      <c r="I58" s="83">
        <f t="shared" si="4"/>
        <v>22.795809925651341</v>
      </c>
      <c r="J58" s="121">
        <v>10810446.529999999</v>
      </c>
      <c r="K58" s="111"/>
      <c r="L58" s="32"/>
      <c r="M58" s="29"/>
      <c r="N58" s="117"/>
    </row>
    <row r="59" spans="1:15" ht="24" customHeight="1" x14ac:dyDescent="0.2">
      <c r="A59" s="20" t="s">
        <v>54</v>
      </c>
      <c r="B59" s="97">
        <v>5926588.0999999996</v>
      </c>
      <c r="C59" s="80">
        <v>5691530.2000000002</v>
      </c>
      <c r="D59" s="80">
        <v>5375241.5999999996</v>
      </c>
      <c r="E59" s="79">
        <f t="shared" si="2"/>
        <v>94.442819612904799</v>
      </c>
      <c r="F59" s="79">
        <f t="shared" si="3"/>
        <v>90.979301923852546</v>
      </c>
      <c r="G59" s="83"/>
      <c r="H59" s="83"/>
      <c r="I59" s="83">
        <f t="shared" si="4"/>
        <v>9.9465895700469993</v>
      </c>
      <c r="J59" s="121">
        <v>5908202.7300000004</v>
      </c>
      <c r="K59" s="111"/>
      <c r="L59" s="32"/>
      <c r="M59" s="29"/>
      <c r="N59" s="117"/>
    </row>
    <row r="60" spans="1:15" ht="14.25" customHeight="1" x14ac:dyDescent="0.2">
      <c r="A60" s="20" t="s">
        <v>27</v>
      </c>
      <c r="B60" s="97">
        <v>92699.8</v>
      </c>
      <c r="C60" s="80">
        <v>582818.09</v>
      </c>
      <c r="D60" s="80">
        <v>652539.1</v>
      </c>
      <c r="E60" s="79">
        <f t="shared" si="2"/>
        <v>111.96273952306457</v>
      </c>
      <c r="F60" s="79">
        <f t="shared" si="3"/>
        <v>66.308874916681916</v>
      </c>
      <c r="G60" s="83"/>
      <c r="H60" s="83"/>
      <c r="I60" s="83">
        <f t="shared" si="4"/>
        <v>1.2074877910804711</v>
      </c>
      <c r="J60" s="121">
        <v>984090.14</v>
      </c>
      <c r="K60" s="111"/>
      <c r="L60" s="30"/>
      <c r="M60" s="29"/>
      <c r="N60" s="117"/>
    </row>
    <row r="61" spans="1:15" ht="25.5" hidden="1" x14ac:dyDescent="0.2">
      <c r="A61" s="25" t="s">
        <v>25</v>
      </c>
      <c r="B61" s="98"/>
      <c r="C61" s="99"/>
      <c r="D61" s="100"/>
      <c r="E61" s="79" t="e">
        <f t="shared" si="2"/>
        <v>#DIV/0!</v>
      </c>
      <c r="F61" s="79" t="e">
        <f t="shared" si="3"/>
        <v>#DIV/0!</v>
      </c>
      <c r="G61" s="83"/>
      <c r="H61" s="83"/>
      <c r="I61" s="83">
        <f t="shared" si="4"/>
        <v>0</v>
      </c>
      <c r="J61" s="130"/>
      <c r="K61" s="111"/>
      <c r="L61" s="30"/>
      <c r="M61" s="29"/>
      <c r="N61" s="117"/>
    </row>
    <row r="62" spans="1:15" ht="25.5" x14ac:dyDescent="0.2">
      <c r="A62" s="20" t="s">
        <v>50</v>
      </c>
      <c r="B62" s="97">
        <v>12047</v>
      </c>
      <c r="C62" s="80">
        <v>10395.879999999999</v>
      </c>
      <c r="D62" s="80">
        <v>7617.7</v>
      </c>
      <c r="E62" s="79">
        <f t="shared" si="2"/>
        <v>73.27614401089663</v>
      </c>
      <c r="F62" s="79">
        <f t="shared" si="3"/>
        <v>3.3326698063886702</v>
      </c>
      <c r="G62" s="83"/>
      <c r="H62" s="83"/>
      <c r="I62" s="83">
        <f t="shared" si="4"/>
        <v>1.4096135765831816E-2</v>
      </c>
      <c r="J62" s="121">
        <v>228576.5</v>
      </c>
      <c r="K62" s="111"/>
      <c r="L62" s="30"/>
      <c r="M62" s="29"/>
      <c r="N62" s="117"/>
    </row>
    <row r="63" spans="1:15" hidden="1" x14ac:dyDescent="0.2">
      <c r="A63" s="20" t="s">
        <v>42</v>
      </c>
      <c r="B63" s="97"/>
      <c r="C63" s="80"/>
      <c r="D63" s="80"/>
      <c r="E63" s="79" t="e">
        <f t="shared" si="2"/>
        <v>#DIV/0!</v>
      </c>
      <c r="F63" s="79" t="e">
        <f t="shared" si="3"/>
        <v>#DIV/0!</v>
      </c>
      <c r="G63" s="83"/>
      <c r="H63" s="83"/>
      <c r="I63" s="83">
        <f t="shared" si="4"/>
        <v>0</v>
      </c>
      <c r="J63" s="121"/>
      <c r="K63" s="111"/>
      <c r="L63" s="30"/>
      <c r="M63" s="29"/>
      <c r="N63" s="117"/>
    </row>
    <row r="64" spans="1:15" ht="51" x14ac:dyDescent="0.2">
      <c r="A64" s="20" t="s">
        <v>49</v>
      </c>
      <c r="B64" s="97">
        <v>0</v>
      </c>
      <c r="C64" s="80">
        <v>177371.98</v>
      </c>
      <c r="D64" s="80">
        <v>177872</v>
      </c>
      <c r="E64" s="79">
        <f t="shared" si="2"/>
        <v>100.28190472925883</v>
      </c>
      <c r="F64" s="79">
        <f t="shared" si="3"/>
        <v>1151.7894723209718</v>
      </c>
      <c r="G64" s="83"/>
      <c r="H64" s="83"/>
      <c r="I64" s="83">
        <f t="shared" si="4"/>
        <v>0.32914237380574674</v>
      </c>
      <c r="J64" s="121">
        <v>15443.1</v>
      </c>
      <c r="K64" s="111"/>
      <c r="L64" s="30"/>
      <c r="M64" s="29"/>
      <c r="N64" s="117"/>
    </row>
    <row r="65" spans="1:15" ht="38.25" x14ac:dyDescent="0.2">
      <c r="A65" s="20" t="s">
        <v>48</v>
      </c>
      <c r="B65" s="97">
        <v>0</v>
      </c>
      <c r="C65" s="80">
        <v>-521435.69</v>
      </c>
      <c r="D65" s="80">
        <v>-525722</v>
      </c>
      <c r="E65" s="79">
        <f t="shared" si="2"/>
        <v>100.82202083252108</v>
      </c>
      <c r="F65" s="79">
        <f t="shared" si="3"/>
        <v>582.78349784056547</v>
      </c>
      <c r="G65" s="83"/>
      <c r="H65" s="83"/>
      <c r="I65" s="83">
        <f t="shared" si="4"/>
        <v>-0.97281970766565173</v>
      </c>
      <c r="J65" s="121">
        <v>-90208.8</v>
      </c>
      <c r="K65" s="111"/>
      <c r="L65" s="30"/>
      <c r="M65" s="29"/>
      <c r="N65" s="117"/>
      <c r="O65" s="43"/>
    </row>
    <row r="66" spans="1:15" ht="15.6" customHeight="1" x14ac:dyDescent="0.2">
      <c r="A66" s="24" t="s">
        <v>26</v>
      </c>
      <c r="B66" s="97">
        <f>B56+B8</f>
        <v>47907207.900000006</v>
      </c>
      <c r="C66" s="97">
        <f>C56+C8</f>
        <v>53541076.24000001</v>
      </c>
      <c r="D66" s="97">
        <f>D56+D8</f>
        <v>54041051.579999998</v>
      </c>
      <c r="E66" s="79">
        <f t="shared" si="2"/>
        <v>100.93381638007952</v>
      </c>
      <c r="F66" s="79">
        <f t="shared" si="3"/>
        <v>106.70759321879741</v>
      </c>
      <c r="G66" s="80"/>
      <c r="H66" s="97"/>
      <c r="I66" s="83">
        <f t="shared" si="4"/>
        <v>100</v>
      </c>
      <c r="J66" s="131">
        <f>J56+J8</f>
        <v>50644054.420000002</v>
      </c>
      <c r="K66" s="111"/>
      <c r="L66" s="30"/>
      <c r="M66" s="29"/>
      <c r="N66" s="117"/>
    </row>
    <row r="67" spans="1:15" x14ac:dyDescent="0.2">
      <c r="D67" s="40"/>
      <c r="E67" s="58"/>
      <c r="J67" s="109"/>
      <c r="L67" s="30"/>
      <c r="M67" s="29"/>
    </row>
    <row r="68" spans="1:15" x14ac:dyDescent="0.2">
      <c r="C68" s="42"/>
      <c r="D68" s="55"/>
      <c r="E68" s="58"/>
      <c r="L68" s="6"/>
      <c r="M68" s="7"/>
    </row>
    <row r="69" spans="1:15" x14ac:dyDescent="0.2">
      <c r="D69" s="41"/>
      <c r="E69" s="58"/>
      <c r="L69" s="6"/>
      <c r="M69" s="7"/>
    </row>
    <row r="70" spans="1:15" x14ac:dyDescent="0.2">
      <c r="D70" s="41"/>
      <c r="E70" s="58"/>
    </row>
  </sheetData>
  <mergeCells count="12">
    <mergeCell ref="K1:N1"/>
    <mergeCell ref="L3:N3"/>
    <mergeCell ref="A6:A7"/>
    <mergeCell ref="E6:F6"/>
    <mergeCell ref="B6:B7"/>
    <mergeCell ref="C6:C7"/>
    <mergeCell ref="I6:I7"/>
    <mergeCell ref="A2:I2"/>
    <mergeCell ref="A3:I3"/>
    <mergeCell ref="D1:I1"/>
    <mergeCell ref="D6:D7"/>
    <mergeCell ref="F5:I5"/>
  </mergeCells>
  <phoneticPr fontId="4" type="noConversion"/>
  <pageMargins left="0.59055118110236227" right="0.19685039370078741" top="0.59055118110236227" bottom="0.39370078740157483" header="0.51181102362204722" footer="0.31496062992125984"/>
  <pageSetup paperSize="9" scale="99" orientation="portrait" r:id="rId1"/>
  <headerFooter alignWithMargins="0">
    <oddFooter>&amp;C&amp;P</oddFooter>
  </headerFooter>
  <rowBreaks count="1" manualBreakCount="1">
    <brk id="3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Pre_Installed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Pre_Installed User</dc:creator>
  <cp:lastModifiedBy>Наталия Михайловна Шик</cp:lastModifiedBy>
  <cp:lastPrinted>2018-05-17T13:04:06Z</cp:lastPrinted>
  <dcterms:created xsi:type="dcterms:W3CDTF">2007-08-27T13:19:22Z</dcterms:created>
  <dcterms:modified xsi:type="dcterms:W3CDTF">2018-05-18T13:51:53Z</dcterms:modified>
</cp:coreProperties>
</file>